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амукаева А.М\МКД 2023-2024-2025\ПОСТАНОВЛЕНИЯ, Распор-я\Пост.№577 от 28.12.2024\"/>
    </mc:Choice>
  </mc:AlternateContent>
  <xr:revisionPtr revIDLastSave="0" documentId="13_ncr:1_{88730A22-389E-445A-BBC0-1ACA7A089160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Лист1" sheetId="1" r:id="rId1"/>
    <sheet name="критерии отбора" sheetId="2" r:id="rId2"/>
    <sheet name="стоимость работ" sheetId="3" r:id="rId3"/>
  </sheets>
  <externalReferences>
    <externalReference r:id="rId4"/>
  </externalReferences>
  <definedNames>
    <definedName name="вид_крыши">[1]списки!$G$2:$G$4</definedName>
    <definedName name="мат_стен">[1]списки!$F$2:$F$7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3" l="1"/>
  <c r="S12" i="3" s="1"/>
  <c r="H38" i="3"/>
  <c r="J38" i="3" s="1"/>
  <c r="K38" i="3" s="1"/>
  <c r="H37" i="3"/>
  <c r="J37" i="3" s="1"/>
  <c r="K37" i="3" s="1"/>
  <c r="H35" i="3"/>
  <c r="J35" i="3" s="1"/>
  <c r="K35" i="3" s="1"/>
  <c r="H34" i="3"/>
  <c r="J34" i="3" s="1"/>
  <c r="K34" i="3" s="1"/>
  <c r="H32" i="3"/>
  <c r="J32" i="3" s="1"/>
  <c r="K32" i="3" s="1"/>
  <c r="H31" i="3"/>
  <c r="J31" i="3" s="1"/>
  <c r="K31" i="3" s="1"/>
  <c r="H29" i="3"/>
  <c r="J29" i="3" s="1"/>
  <c r="K29" i="3" s="1"/>
  <c r="H28" i="3"/>
  <c r="J28" i="3"/>
  <c r="K28" i="3" s="1"/>
  <c r="O17" i="3"/>
  <c r="H11" i="3"/>
  <c r="P17" i="3"/>
  <c r="G21" i="3"/>
  <c r="O21" i="3"/>
  <c r="P21" i="3" s="1"/>
  <c r="O15" i="3"/>
  <c r="P15" i="3" s="1"/>
  <c r="G15" i="3"/>
  <c r="G14" i="3"/>
  <c r="O14" i="3"/>
  <c r="P14" i="3" s="1"/>
  <c r="G12" i="3"/>
  <c r="O12" i="3"/>
  <c r="P12" i="3" s="1"/>
  <c r="G11" i="3"/>
  <c r="O11" i="3"/>
  <c r="P11" i="3" s="1"/>
  <c r="M21" i="3"/>
  <c r="K13" i="3"/>
  <c r="L13" i="3"/>
  <c r="J13" i="3"/>
  <c r="I14" i="3"/>
  <c r="H16" i="3"/>
  <c r="G13" i="3"/>
  <c r="G16" i="3"/>
  <c r="G17" i="3"/>
  <c r="G18" i="3"/>
  <c r="G19" i="3"/>
  <c r="G20" i="3"/>
  <c r="G22" i="3"/>
  <c r="M19" i="3" l="1"/>
  <c r="L18" i="3"/>
  <c r="L20" i="3"/>
  <c r="K18" i="3"/>
  <c r="K20" i="3"/>
  <c r="J18" i="3"/>
  <c r="J20" i="3"/>
  <c r="I16" i="3"/>
  <c r="I21" i="3"/>
  <c r="I11" i="3"/>
  <c r="H22" i="3"/>
  <c r="H12" i="3"/>
  <c r="H14" i="3"/>
  <c r="H15" i="3"/>
  <c r="H17" i="3"/>
  <c r="I7" i="3" l="1"/>
  <c r="T12" i="3"/>
</calcChain>
</file>

<file path=xl/sharedStrings.xml><?xml version="1.0" encoding="utf-8"?>
<sst xmlns="http://schemas.openxmlformats.org/spreadsheetml/2006/main" count="210" uniqueCount="98">
  <si>
    <t>№
п/п</t>
  </si>
  <si>
    <t>Адрес многоквартирного дома</t>
  </si>
  <si>
    <t>Год
ввода в
эксплуа-
тацию</t>
  </si>
  <si>
    <t>Общая
площадь
жилюх и
нежилых
поме-
щений,
кв. м</t>
  </si>
  <si>
    <t>Коли-
чест-
во
эта-
жей</t>
  </si>
  <si>
    <t>Коли-
чест-
во
подъ-
ездов</t>
  </si>
  <si>
    <t>Материалы
стен</t>
  </si>
  <si>
    <t>Вид
крыши</t>
  </si>
  <si>
    <t>Коли-
чество
жителей,
зареги-
стриро-
ванных
по месту
жительства</t>
  </si>
  <si>
    <t>Планируемый перечень работ по капитальному ремонту</t>
  </si>
  <si>
    <t>Планируе-
мый период
проведения
капиталь-
ного
ремонта</t>
  </si>
  <si>
    <t>Ключевский район, с. Ключи, ул. Урицкого, д. 4</t>
  </si>
  <si>
    <t>Ключевский район, пос. Целинный, ул. Мичурина, д. 3</t>
  </si>
  <si>
    <t>Ключевский район, с. Ключи, пер. Аптечный, д. 11</t>
  </si>
  <si>
    <t>Ключевский район, с. Ключи, ул. Центральная, д. 27</t>
  </si>
  <si>
    <t>Ключевский район, с. Ключи, ул. Центральная, д. 37</t>
  </si>
  <si>
    <t>Ключевский район, с. Ключи, ул. Центральная, д. 39</t>
  </si>
  <si>
    <t>Ключевский район, с. Ключи, ул. Щорса, д. 1</t>
  </si>
  <si>
    <t>Ключевский район, пос. Целинный, ул. Октябрьская, д. 6</t>
  </si>
  <si>
    <t>Ключевский район, пос. Целинный, ул. Октябрьская, д. 8</t>
  </si>
  <si>
    <t>Ключевский район, с. Ключи, ул. Кирова, д. 8</t>
  </si>
  <si>
    <t>Ключевский район, с. Ключи, ул. Урицкого, д. 7</t>
  </si>
  <si>
    <t>деревянные</t>
  </si>
  <si>
    <t>скатная</t>
  </si>
  <si>
    <t>кирпичные</t>
  </si>
  <si>
    <t>панельные</t>
  </si>
  <si>
    <t>утепление фасада</t>
  </si>
  <si>
    <t>ремонт внутридомовых инженерных систем электро-, тепло-, холодного водоснабжения, водоотведения</t>
  </si>
  <si>
    <t>ремонт и утепление фасада</t>
  </si>
  <si>
    <t>ремонт подвальных помещений</t>
  </si>
  <si>
    <t>ремонт подвальных помещений; ремонт фундамента</t>
  </si>
  <si>
    <t>ремонт и утепление фасада; ремонт фундамента</t>
  </si>
  <si>
    <t>2020-2022</t>
  </si>
  <si>
    <t>2023-2025</t>
  </si>
  <si>
    <t>1 критерий отбора</t>
  </si>
  <si>
    <t>2 критерий отбора</t>
  </si>
  <si>
    <t>4 критерий отбора</t>
  </si>
  <si>
    <t>Дата последнего проведенния кап. ремонта</t>
  </si>
  <si>
    <t>Вид работ по кап. Ремонту</t>
  </si>
  <si>
    <t xml:space="preserve">Перенесено c </t>
  </si>
  <si>
    <t>Ремонт внутридомовых инженерных систем:</t>
  </si>
  <si>
    <t>электроснабжение</t>
  </si>
  <si>
    <t>руб/1 кв.м</t>
  </si>
  <si>
    <t>теплоснабжение</t>
  </si>
  <si>
    <t>руб/пог.м</t>
  </si>
  <si>
    <t>холодное водоснабжение</t>
  </si>
  <si>
    <t>руб/кв.м</t>
  </si>
  <si>
    <t>ремонт фундамента</t>
  </si>
  <si>
    <t xml:space="preserve">утепление фасада, руб. </t>
  </si>
  <si>
    <t>электроснабжение, руб.</t>
  </si>
  <si>
    <t>фундамент, руб.</t>
  </si>
  <si>
    <t>теплоснабжение, руб.</t>
  </si>
  <si>
    <t>холодное водоснабжение, руб.</t>
  </si>
  <si>
    <t>Размер предельной стоимости работ согласно постановлению Правительства АК от 27.09.2021 № 356</t>
  </si>
  <si>
    <t xml:space="preserve">ремонт подвальных помещений, руб. </t>
  </si>
  <si>
    <t>Минимальный размер вноса , руб</t>
  </si>
  <si>
    <t>Минимальный размер вноса за месяц плановый, руб</t>
  </si>
  <si>
    <t>Собираемость до конца действия программы, руб</t>
  </si>
  <si>
    <t>стоимость за 23-25 годы</t>
  </si>
  <si>
    <t>Собираемость за месяц          (по всему дому)</t>
  </si>
  <si>
    <t>необходимо повысить миним. взноса до (за 1 кв. м),</t>
  </si>
  <si>
    <t xml:space="preserve">увеличить </t>
  </si>
  <si>
    <t>пос. Целинный, ул. Мичурина, 1</t>
  </si>
  <si>
    <t>пос. Целинный, ул. Мичурина, 3</t>
  </si>
  <si>
    <t>увеличить</t>
  </si>
  <si>
    <t>Проведен кап. ремонт</t>
  </si>
  <si>
    <t>1.</t>
  </si>
  <si>
    <t>2.</t>
  </si>
  <si>
    <t>3.</t>
  </si>
  <si>
    <t>4.</t>
  </si>
  <si>
    <t>с. Ключи, пер. Аптечный, 16</t>
  </si>
  <si>
    <t>с. Ключи, пер. Аптечный, 18</t>
  </si>
  <si>
    <t xml:space="preserve">повысили </t>
  </si>
  <si>
    <t>собираемость за месяц</t>
  </si>
  <si>
    <t>до конца действия программы</t>
  </si>
  <si>
    <t>остаток</t>
  </si>
  <si>
    <t>Полнота поступлений взносов собственников помещений на кап.ремонт общего имущества% оплаты взносов за весь период действия программы</t>
  </si>
  <si>
    <t>3 критерий отбора</t>
  </si>
  <si>
    <t>% оплаты взносов с начала отчетного года по отчетный месяц включительно</t>
  </si>
  <si>
    <t>5 критерий отбора</t>
  </si>
  <si>
    <t>Итоговый балл</t>
  </si>
  <si>
    <t>Ремонт и утепление фасада, ремонт фундамента</t>
  </si>
  <si>
    <t>Ключевский район, с. Ключи, ул. 1-я Заводская, д.6</t>
  </si>
  <si>
    <t>ремонт крыши</t>
  </si>
  <si>
    <t>Ключевский район, с. Ключи, ул. Кирова, д. 18</t>
  </si>
  <si>
    <t>Ключевский район, с. Ключи, ул. Урицкого, д. 9</t>
  </si>
  <si>
    <t>ремонт ВИС-электро-, тепло-, холодного водоснабжения-, водоотведения</t>
  </si>
  <si>
    <t>Ключевский район, пос. Целинный, ул. Октябрьская, д. 2</t>
  </si>
  <si>
    <t>Ключевский район, пос. Целинный, ул. Октябрьская, д. 4</t>
  </si>
  <si>
    <t>Ключевский район, с. Ключи, переулок Аптечный, д.22</t>
  </si>
  <si>
    <t>Ключевский район, с. Ключи, ул. Кирова, д. 12</t>
  </si>
  <si>
    <t>Ключевский район, с. Ключи, ул. Первомайская д. 2</t>
  </si>
  <si>
    <t>Ключевский район, с. Ключи, ул.Пролетарская д. 3</t>
  </si>
  <si>
    <t>Ключевский район, с. Ключи, ул. Урицкого, д. 2</t>
  </si>
  <si>
    <t>Ключевский район, с.Петухи, ул.Кирова д. 3</t>
  </si>
  <si>
    <t>Ключевский район, с. Ключи, переулок Аптечный, д.11</t>
  </si>
  <si>
    <t>ремонт подвальных помещений, ремонт фундамента</t>
  </si>
  <si>
    <t>Планируемый год  кап.ремонта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</si>
</sst>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1"/>
      <color rgb="FFFF0000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sz val="8"/>
      <name val="Calibri"/>
      <family val="2"/>
      <charset val="204"/>
      <scheme val="minor"/>
    </font>
    <font>
      <sz val="10"/>
      <color rgb="FF00B050"/>
      <name val="PT Astra Serif"/>
      <family val="1"/>
      <charset val="204"/>
    </font>
    <font>
      <sz val="10"/>
      <color rgb="FF00B0F0"/>
      <name val="PT Astra Serif"/>
      <family val="1"/>
      <charset val="204"/>
    </font>
    <font>
      <sz val="10"/>
      <color rgb="FF7030A0"/>
      <name val="PT Astra Serif"/>
      <family val="1"/>
      <charset val="204"/>
    </font>
    <font>
      <sz val="20"/>
      <color rgb="FFFF0000"/>
      <name val="Calibri"/>
      <family val="2"/>
      <charset val="204"/>
      <scheme val="minor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2" borderId="1" xfId="0" applyNumberFormat="1" applyFill="1" applyBorder="1"/>
    <xf numFmtId="0" fontId="0" fillId="0" borderId="0" xfId="0" applyFill="1"/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4" borderId="1" xfId="0" applyFill="1" applyBorder="1"/>
    <xf numFmtId="164" fontId="0" fillId="0" borderId="0" xfId="0" applyNumberFormat="1"/>
    <xf numFmtId="0" fontId="0" fillId="3" borderId="0" xfId="0" applyFont="1" applyFill="1"/>
    <xf numFmtId="0" fontId="0" fillId="3" borderId="0" xfId="0" applyFill="1"/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3" xfId="0" applyFont="1" applyBorder="1" applyAlignment="1">
      <alignment wrapText="1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Border="1"/>
    <xf numFmtId="0" fontId="0" fillId="0" borderId="0" xfId="0" applyBorder="1"/>
    <xf numFmtId="0" fontId="8" fillId="0" borderId="3" xfId="0" applyFont="1" applyBorder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vertical="top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3" xfId="0" applyFont="1" applyBorder="1" applyAlignment="1"/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9" fillId="0" borderId="3" xfId="0" applyFont="1" applyBorder="1"/>
    <xf numFmtId="0" fontId="5" fillId="0" borderId="1" xfId="0" applyFont="1" applyBorder="1"/>
    <xf numFmtId="0" fontId="19" fillId="0" borderId="1" xfId="0" applyFont="1" applyBorder="1"/>
    <xf numFmtId="0" fontId="19" fillId="0" borderId="1" xfId="0" applyFont="1" applyFill="1" applyBorder="1" applyAlignment="1">
      <alignment horizontal="right"/>
    </xf>
    <xf numFmtId="0" fontId="19" fillId="0" borderId="1" xfId="0" applyFont="1" applyFill="1" applyBorder="1"/>
    <xf numFmtId="0" fontId="5" fillId="0" borderId="1" xfId="0" applyFont="1" applyFill="1" applyBorder="1"/>
    <xf numFmtId="0" fontId="20" fillId="0" borderId="1" xfId="0" applyFont="1" applyFill="1" applyBorder="1" applyAlignment="1">
      <alignment horizontal="right"/>
    </xf>
    <xf numFmtId="0" fontId="21" fillId="0" borderId="1" xfId="0" applyFont="1" applyFill="1" applyBorder="1"/>
    <xf numFmtId="0" fontId="22" fillId="0" borderId="1" xfId="0" applyFont="1" applyFill="1" applyBorder="1"/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8" fillId="0" borderId="0" xfId="0" applyFont="1" applyBorder="1" applyAlignment="1">
      <alignment vertical="top"/>
    </xf>
    <xf numFmtId="0" fontId="0" fillId="0" borderId="0" xfId="0" applyBorder="1" applyAlignment="1"/>
    <xf numFmtId="0" fontId="7" fillId="0" borderId="0" xfId="0" applyFont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/>
    <xf numFmtId="0" fontId="8" fillId="0" borderId="0" xfId="0" applyFont="1" applyBorder="1"/>
    <xf numFmtId="0" fontId="11" fillId="0" borderId="0" xfId="0" applyFont="1" applyBorder="1"/>
    <xf numFmtId="0" fontId="0" fillId="0" borderId="0" xfId="0" applyFont="1" applyBorder="1" applyAlignment="1"/>
    <xf numFmtId="0" fontId="16" fillId="0" borderId="0" xfId="0" applyFont="1" applyBorder="1"/>
    <xf numFmtId="0" fontId="14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0" fillId="0" borderId="0" xfId="0" applyFill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2"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kh-sp\AppData\Roaming\Microsoft\Excel\&#1055;&#1088;&#1086;&#1075;&#1050;&#1072;&#1087;&#1056;&#1077;&#1084;%20&#1085;&#1072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1ПРеестр"/>
      <sheetName val="пр2ППеречень"/>
      <sheetName val="списки"/>
    </sheetNames>
    <sheetDataSet>
      <sheetData sheetId="0"/>
      <sheetData sheetId="1"/>
      <sheetData sheetId="2">
        <row r="2">
          <cell r="F2" t="str">
            <v>блочные</v>
          </cell>
          <cell r="G2" t="str">
            <v>лотковая</v>
          </cell>
        </row>
        <row r="3">
          <cell r="F3" t="str">
            <v>деревянные</v>
          </cell>
          <cell r="G3" t="str">
            <v>рулонная</v>
          </cell>
        </row>
        <row r="4">
          <cell r="F4" t="str">
            <v>кирпичные</v>
          </cell>
          <cell r="G4" t="str">
            <v>скатная</v>
          </cell>
        </row>
        <row r="5">
          <cell r="F5" t="str">
            <v>монолитные</v>
          </cell>
        </row>
        <row r="6">
          <cell r="F6" t="str">
            <v>панельные</v>
          </cell>
        </row>
        <row r="7">
          <cell r="F7" t="str">
            <v>смешанные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zoomScale="90" zoomScaleNormal="90" workbookViewId="0">
      <selection activeCell="I3" sqref="I3"/>
    </sheetView>
  </sheetViews>
  <sheetFormatPr defaultRowHeight="15" x14ac:dyDescent="0.25"/>
  <cols>
    <col min="1" max="1" width="7" customWidth="1"/>
    <col min="2" max="2" width="27" customWidth="1"/>
    <col min="10" max="10" width="36.42578125" customWidth="1"/>
    <col min="11" max="11" width="10.7109375" customWidth="1"/>
    <col min="12" max="12" width="10.42578125" customWidth="1"/>
  </cols>
  <sheetData>
    <row r="1" spans="1:13" ht="96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4" t="s">
        <v>39</v>
      </c>
      <c r="M1" s="14"/>
    </row>
    <row r="2" spans="1:13" ht="36.75" customHeight="1" x14ac:dyDescent="0.25">
      <c r="A2" s="13">
        <v>1</v>
      </c>
      <c r="B2" s="3" t="s">
        <v>18</v>
      </c>
      <c r="C2" s="2">
        <v>1955</v>
      </c>
      <c r="D2" s="10">
        <v>444.6</v>
      </c>
      <c r="E2" s="11">
        <v>2</v>
      </c>
      <c r="F2" s="11">
        <v>2</v>
      </c>
      <c r="G2" s="9" t="s">
        <v>22</v>
      </c>
      <c r="H2" s="11" t="s">
        <v>23</v>
      </c>
      <c r="I2" s="12">
        <v>27</v>
      </c>
      <c r="J2" s="6" t="s">
        <v>31</v>
      </c>
      <c r="K2" s="8" t="s">
        <v>33</v>
      </c>
      <c r="L2" s="1" t="s">
        <v>32</v>
      </c>
    </row>
    <row r="3" spans="1:13" ht="29.25" customHeight="1" x14ac:dyDescent="0.25">
      <c r="A3" s="13">
        <v>2</v>
      </c>
      <c r="B3" s="3" t="s">
        <v>11</v>
      </c>
      <c r="C3" s="2">
        <v>1964</v>
      </c>
      <c r="D3" s="10">
        <v>646.9</v>
      </c>
      <c r="E3" s="11">
        <v>2</v>
      </c>
      <c r="F3" s="11">
        <v>2</v>
      </c>
      <c r="G3" s="9" t="s">
        <v>24</v>
      </c>
      <c r="H3" s="11" t="s">
        <v>23</v>
      </c>
      <c r="I3" s="12">
        <v>18</v>
      </c>
      <c r="J3" s="2" t="s">
        <v>26</v>
      </c>
      <c r="K3" s="8" t="s">
        <v>33</v>
      </c>
      <c r="L3" s="1">
        <v>2022</v>
      </c>
    </row>
    <row r="4" spans="1:13" ht="42.75" customHeight="1" x14ac:dyDescent="0.25">
      <c r="A4" s="13">
        <v>3</v>
      </c>
      <c r="B4" s="3" t="s">
        <v>11</v>
      </c>
      <c r="C4" s="2">
        <v>1964</v>
      </c>
      <c r="D4" s="10">
        <v>646.9</v>
      </c>
      <c r="E4" s="11">
        <v>2</v>
      </c>
      <c r="F4" s="11">
        <v>2</v>
      </c>
      <c r="G4" s="9" t="s">
        <v>24</v>
      </c>
      <c r="H4" s="11" t="s">
        <v>23</v>
      </c>
      <c r="I4" s="12">
        <v>18</v>
      </c>
      <c r="J4" s="5" t="s">
        <v>27</v>
      </c>
      <c r="K4" s="8" t="s">
        <v>33</v>
      </c>
      <c r="L4" s="1"/>
    </row>
    <row r="5" spans="1:13" ht="43.5" customHeight="1" x14ac:dyDescent="0.25">
      <c r="A5" s="13">
        <v>4</v>
      </c>
      <c r="B5" s="3" t="s">
        <v>19</v>
      </c>
      <c r="C5" s="2">
        <v>1965</v>
      </c>
      <c r="D5" s="10">
        <v>658.8</v>
      </c>
      <c r="E5" s="11">
        <v>2</v>
      </c>
      <c r="F5" s="11">
        <v>2</v>
      </c>
      <c r="G5" s="9" t="s">
        <v>24</v>
      </c>
      <c r="H5" s="11" t="s">
        <v>23</v>
      </c>
      <c r="I5" s="12">
        <v>24</v>
      </c>
      <c r="J5" s="6" t="s">
        <v>31</v>
      </c>
      <c r="K5" s="8" t="s">
        <v>33</v>
      </c>
      <c r="L5" s="1" t="s">
        <v>32</v>
      </c>
    </row>
    <row r="6" spans="1:13" ht="25.5" customHeight="1" x14ac:dyDescent="0.25">
      <c r="A6" s="13">
        <v>5</v>
      </c>
      <c r="B6" s="3" t="s">
        <v>21</v>
      </c>
      <c r="C6" s="2">
        <v>1966</v>
      </c>
      <c r="D6" s="10">
        <v>729.8</v>
      </c>
      <c r="E6" s="11">
        <v>2</v>
      </c>
      <c r="F6" s="11">
        <v>2</v>
      </c>
      <c r="G6" s="9" t="s">
        <v>24</v>
      </c>
      <c r="H6" s="11" t="s">
        <v>23</v>
      </c>
      <c r="I6" s="12">
        <v>31</v>
      </c>
      <c r="J6" s="2" t="s">
        <v>28</v>
      </c>
      <c r="K6" s="8" t="s">
        <v>33</v>
      </c>
      <c r="L6" s="1" t="s">
        <v>32</v>
      </c>
    </row>
    <row r="7" spans="1:13" ht="30" x14ac:dyDescent="0.25">
      <c r="A7" s="13">
        <v>6</v>
      </c>
      <c r="B7" s="3" t="s">
        <v>17</v>
      </c>
      <c r="C7" s="2">
        <v>1969</v>
      </c>
      <c r="D7" s="10">
        <v>748.9</v>
      </c>
      <c r="E7" s="11">
        <v>2</v>
      </c>
      <c r="F7" s="11">
        <v>2</v>
      </c>
      <c r="G7" s="9" t="s">
        <v>24</v>
      </c>
      <c r="H7" s="11" t="s">
        <v>23</v>
      </c>
      <c r="I7" s="12">
        <v>25</v>
      </c>
      <c r="J7" s="6" t="s">
        <v>31</v>
      </c>
      <c r="K7" s="8" t="s">
        <v>33</v>
      </c>
      <c r="L7" s="1"/>
    </row>
    <row r="8" spans="1:13" ht="28.5" customHeight="1" x14ac:dyDescent="0.25">
      <c r="A8" s="13">
        <v>7</v>
      </c>
      <c r="B8" s="3" t="s">
        <v>20</v>
      </c>
      <c r="C8" s="2">
        <v>1972</v>
      </c>
      <c r="D8" s="10">
        <v>525.5</v>
      </c>
      <c r="E8" s="11">
        <v>2</v>
      </c>
      <c r="F8" s="11">
        <v>2</v>
      </c>
      <c r="G8" s="9" t="s">
        <v>24</v>
      </c>
      <c r="H8" s="11" t="s">
        <v>23</v>
      </c>
      <c r="I8" s="12">
        <v>16</v>
      </c>
      <c r="J8" s="2" t="s">
        <v>26</v>
      </c>
      <c r="K8" s="8" t="s">
        <v>33</v>
      </c>
      <c r="L8" s="1" t="s">
        <v>32</v>
      </c>
    </row>
    <row r="9" spans="1:13" ht="46.5" customHeight="1" x14ac:dyDescent="0.25">
      <c r="A9" s="13">
        <v>8</v>
      </c>
      <c r="B9" s="3" t="s">
        <v>12</v>
      </c>
      <c r="C9" s="2">
        <v>1973</v>
      </c>
      <c r="D9" s="10">
        <v>719.2</v>
      </c>
      <c r="E9" s="11">
        <v>2</v>
      </c>
      <c r="F9" s="11">
        <v>2</v>
      </c>
      <c r="G9" s="9" t="s">
        <v>25</v>
      </c>
      <c r="H9" s="11" t="s">
        <v>23</v>
      </c>
      <c r="I9" s="12">
        <v>26</v>
      </c>
      <c r="J9" s="5" t="s">
        <v>27</v>
      </c>
      <c r="K9" s="8" t="s">
        <v>33</v>
      </c>
      <c r="L9" s="1"/>
    </row>
    <row r="10" spans="1:13" ht="38.25" customHeight="1" x14ac:dyDescent="0.25">
      <c r="A10" s="13">
        <v>9</v>
      </c>
      <c r="B10" s="3" t="s">
        <v>15</v>
      </c>
      <c r="C10" s="2">
        <v>1978</v>
      </c>
      <c r="D10" s="10">
        <v>608.70000000000005</v>
      </c>
      <c r="E10" s="11">
        <v>2</v>
      </c>
      <c r="F10" s="11">
        <v>2</v>
      </c>
      <c r="G10" s="9" t="s">
        <v>25</v>
      </c>
      <c r="H10" s="11" t="s">
        <v>23</v>
      </c>
      <c r="I10" s="12">
        <v>21</v>
      </c>
      <c r="J10" s="2" t="s">
        <v>29</v>
      </c>
      <c r="K10" s="8" t="s">
        <v>33</v>
      </c>
      <c r="L10" s="1"/>
    </row>
    <row r="11" spans="1:13" ht="46.5" customHeight="1" x14ac:dyDescent="0.25">
      <c r="A11" s="13">
        <v>10</v>
      </c>
      <c r="B11" s="3" t="s">
        <v>13</v>
      </c>
      <c r="C11" s="2">
        <v>1979</v>
      </c>
      <c r="D11" s="10">
        <v>794.3</v>
      </c>
      <c r="E11" s="11">
        <v>2</v>
      </c>
      <c r="F11" s="11">
        <v>2</v>
      </c>
      <c r="G11" s="9" t="s">
        <v>25</v>
      </c>
      <c r="H11" s="11" t="s">
        <v>23</v>
      </c>
      <c r="I11" s="12">
        <v>25</v>
      </c>
      <c r="J11" s="5" t="s">
        <v>27</v>
      </c>
      <c r="K11" s="8" t="s">
        <v>33</v>
      </c>
      <c r="L11" s="1"/>
    </row>
    <row r="12" spans="1:13" ht="29.25" customHeight="1" x14ac:dyDescent="0.25">
      <c r="A12" s="13">
        <v>11</v>
      </c>
      <c r="B12" s="3" t="s">
        <v>16</v>
      </c>
      <c r="C12" s="2">
        <v>1982</v>
      </c>
      <c r="D12" s="10">
        <v>604</v>
      </c>
      <c r="E12" s="11">
        <v>2</v>
      </c>
      <c r="F12" s="11">
        <v>2</v>
      </c>
      <c r="G12" s="9" t="s">
        <v>24</v>
      </c>
      <c r="H12" s="11" t="s">
        <v>23</v>
      </c>
      <c r="I12" s="12">
        <v>8</v>
      </c>
      <c r="J12" s="6" t="s">
        <v>30</v>
      </c>
      <c r="K12" s="8" t="s">
        <v>33</v>
      </c>
      <c r="L12" s="1"/>
    </row>
    <row r="13" spans="1:13" ht="30.75" customHeight="1" x14ac:dyDescent="0.25">
      <c r="A13" s="13">
        <v>12</v>
      </c>
      <c r="B13" s="3" t="s">
        <v>14</v>
      </c>
      <c r="C13" s="2">
        <v>1983</v>
      </c>
      <c r="D13" s="10">
        <v>613.29999999999995</v>
      </c>
      <c r="E13" s="11">
        <v>2</v>
      </c>
      <c r="F13" s="11">
        <v>2</v>
      </c>
      <c r="G13" s="9" t="s">
        <v>24</v>
      </c>
      <c r="H13" s="11" t="s">
        <v>23</v>
      </c>
      <c r="I13" s="12">
        <v>12</v>
      </c>
      <c r="J13" s="2" t="s">
        <v>28</v>
      </c>
      <c r="K13" s="8" t="s">
        <v>33</v>
      </c>
      <c r="L13" s="1"/>
    </row>
    <row r="23" ht="39" customHeight="1" x14ac:dyDescent="0.25"/>
    <row r="26" ht="38.25" customHeight="1" x14ac:dyDescent="0.25"/>
  </sheetData>
  <conditionalFormatting sqref="K2:K13 D2:I13">
    <cfRule type="expression" dxfId="1" priority="12" stopIfTrue="1">
      <formula>$B3&lt;&gt;""</formula>
    </cfRule>
  </conditionalFormatting>
  <dataValidations count="5">
    <dataValidation type="list" allowBlank="1" showInputMessage="1" showErrorMessage="1" sqref="H2 H5 H9" xr:uid="{00000000-0002-0000-0000-000000000000}">
      <formula1>вид_крыши</formula1>
    </dataValidation>
    <dataValidation type="list" allowBlank="1" showInputMessage="1" showErrorMessage="1" sqref="G2 G5 G9" xr:uid="{00000000-0002-0000-0000-000001000000}">
      <formula1>мат_стен</formula1>
    </dataValidation>
    <dataValidation type="whole" allowBlank="1" showInputMessage="1" showErrorMessage="1" sqref="E2:F2 E5:F5 E9:F9" xr:uid="{00000000-0002-0000-0000-000002000000}">
      <formula1>1</formula1>
      <formula2>50</formula2>
    </dataValidation>
    <dataValidation type="decimal" allowBlank="1" showInputMessage="1" showErrorMessage="1" sqref="D2 D5 D9" xr:uid="{00000000-0002-0000-0000-000003000000}">
      <formula1>100</formula1>
      <formula2>100000</formula2>
    </dataValidation>
    <dataValidation type="whole" allowBlank="1" showInputMessage="1" showErrorMessage="1" sqref="I2 I5 I9" xr:uid="{00000000-0002-0000-0000-000004000000}">
      <formula1>1</formula1>
      <formula2>10000</formula2>
    </dataValidation>
  </dataValidations>
  <pageMargins left="0.70866141732283472" right="0.4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88"/>
  <sheetViews>
    <sheetView tabSelected="1" topLeftCell="B1" zoomScale="110" zoomScaleNormal="110" zoomScalePageLayoutView="90" workbookViewId="0">
      <selection activeCell="B88" sqref="B88:N88"/>
    </sheetView>
  </sheetViews>
  <sheetFormatPr defaultRowHeight="15" x14ac:dyDescent="0.25"/>
  <cols>
    <col min="1" max="1" width="4.28515625" customWidth="1"/>
    <col min="2" max="2" width="24" customWidth="1"/>
    <col min="3" max="3" width="7" customWidth="1"/>
    <col min="4" max="4" width="5.85546875" customWidth="1"/>
    <col min="5" max="5" width="18.140625" customWidth="1"/>
    <col min="6" max="6" width="7.140625" customWidth="1"/>
    <col min="7" max="7" width="10.5703125" customWidth="1"/>
    <col min="8" max="8" width="6.28515625" customWidth="1"/>
    <col min="9" max="9" width="6.5703125" customWidth="1"/>
    <col min="10" max="10" width="6.7109375" customWidth="1"/>
    <col min="11" max="11" width="6.42578125" customWidth="1"/>
    <col min="12" max="12" width="6.140625" customWidth="1"/>
  </cols>
  <sheetData>
    <row r="1" spans="1:43" ht="170.1" customHeight="1" x14ac:dyDescent="0.25">
      <c r="A1" s="9" t="s">
        <v>0</v>
      </c>
      <c r="B1" s="9" t="s">
        <v>1</v>
      </c>
      <c r="C1" s="9" t="s">
        <v>2</v>
      </c>
      <c r="D1" s="7" t="s">
        <v>37</v>
      </c>
      <c r="E1" s="7" t="s">
        <v>38</v>
      </c>
      <c r="F1" s="7" t="s">
        <v>78</v>
      </c>
      <c r="G1" s="40" t="s">
        <v>76</v>
      </c>
      <c r="H1" s="7" t="s">
        <v>34</v>
      </c>
      <c r="I1" s="7" t="s">
        <v>35</v>
      </c>
      <c r="J1" s="7" t="s">
        <v>77</v>
      </c>
      <c r="K1" s="7" t="s">
        <v>36</v>
      </c>
      <c r="L1" s="7" t="s">
        <v>79</v>
      </c>
      <c r="M1" s="7" t="s">
        <v>80</v>
      </c>
      <c r="N1" s="7" t="s">
        <v>97</v>
      </c>
    </row>
    <row r="2" spans="1:43" ht="50.1" customHeight="1" x14ac:dyDescent="0.25">
      <c r="A2" s="42">
        <v>1</v>
      </c>
      <c r="B2" s="61" t="s">
        <v>18</v>
      </c>
      <c r="C2" s="54">
        <v>1955</v>
      </c>
      <c r="D2" s="54">
        <v>2010</v>
      </c>
      <c r="E2" s="49" t="s">
        <v>81</v>
      </c>
      <c r="F2" s="54">
        <v>82.24</v>
      </c>
      <c r="G2" s="54">
        <v>89.45</v>
      </c>
      <c r="H2" s="54">
        <v>5</v>
      </c>
      <c r="I2" s="54">
        <v>0.3</v>
      </c>
      <c r="J2" s="54">
        <v>0</v>
      </c>
      <c r="K2" s="54">
        <v>2.4</v>
      </c>
      <c r="L2" s="54">
        <v>0</v>
      </c>
      <c r="M2" s="62">
        <v>7.7</v>
      </c>
      <c r="N2" s="70">
        <v>2025</v>
      </c>
    </row>
    <row r="3" spans="1:43" ht="50.1" customHeight="1" x14ac:dyDescent="0.25">
      <c r="A3" s="42">
        <v>2</v>
      </c>
      <c r="B3" s="61" t="s">
        <v>20</v>
      </c>
      <c r="C3" s="54">
        <v>1972</v>
      </c>
      <c r="D3" s="54">
        <v>2010</v>
      </c>
      <c r="E3" s="49" t="s">
        <v>28</v>
      </c>
      <c r="F3" s="54">
        <v>114.31</v>
      </c>
      <c r="G3" s="54">
        <v>101.86</v>
      </c>
      <c r="H3" s="54">
        <v>4</v>
      </c>
      <c r="I3" s="54">
        <v>0.3</v>
      </c>
      <c r="J3" s="54">
        <v>0</v>
      </c>
      <c r="K3" s="54">
        <v>3</v>
      </c>
      <c r="L3" s="54">
        <v>0</v>
      </c>
      <c r="M3" s="62">
        <v>7.3</v>
      </c>
      <c r="N3" s="67">
        <v>2030</v>
      </c>
    </row>
    <row r="4" spans="1:43" ht="50.1" customHeight="1" x14ac:dyDescent="0.25">
      <c r="A4" s="43">
        <v>3</v>
      </c>
      <c r="B4" s="61" t="s">
        <v>15</v>
      </c>
      <c r="C4" s="55">
        <v>1978</v>
      </c>
      <c r="D4" s="55">
        <v>2012</v>
      </c>
      <c r="E4" s="50" t="s">
        <v>29</v>
      </c>
      <c r="F4" s="55">
        <v>84.97</v>
      </c>
      <c r="G4" s="55">
        <v>93.97</v>
      </c>
      <c r="H4" s="55">
        <v>2</v>
      </c>
      <c r="I4" s="55">
        <v>0.3</v>
      </c>
      <c r="J4" s="55">
        <v>0</v>
      </c>
      <c r="K4" s="55">
        <v>2.4</v>
      </c>
      <c r="L4" s="54">
        <v>0</v>
      </c>
      <c r="M4" s="63">
        <v>4.7</v>
      </c>
      <c r="N4" s="67">
        <v>2043</v>
      </c>
    </row>
    <row r="5" spans="1:43" ht="69.95" customHeight="1" x14ac:dyDescent="0.25">
      <c r="A5" s="43">
        <v>4</v>
      </c>
      <c r="B5" s="61" t="s">
        <v>16</v>
      </c>
      <c r="C5" s="55">
        <v>1982</v>
      </c>
      <c r="D5" s="55">
        <v>2012</v>
      </c>
      <c r="E5" s="50" t="s">
        <v>96</v>
      </c>
      <c r="F5" s="55">
        <v>73.510000000000005</v>
      </c>
      <c r="G5" s="55">
        <v>88.88</v>
      </c>
      <c r="H5" s="55">
        <v>2</v>
      </c>
      <c r="I5" s="55">
        <v>0.3</v>
      </c>
      <c r="J5" s="55">
        <v>0</v>
      </c>
      <c r="K5" s="55">
        <v>2.4</v>
      </c>
      <c r="L5" s="54">
        <v>0</v>
      </c>
      <c r="M5" s="63">
        <v>4.7</v>
      </c>
      <c r="N5" s="65"/>
    </row>
    <row r="6" spans="1:43" ht="39.950000000000003" customHeight="1" x14ac:dyDescent="0.25">
      <c r="A6" s="45">
        <v>5</v>
      </c>
      <c r="B6" s="61" t="s">
        <v>84</v>
      </c>
      <c r="C6" s="55">
        <v>1982</v>
      </c>
      <c r="D6" s="48">
        <v>2010</v>
      </c>
      <c r="E6" s="44" t="s">
        <v>29</v>
      </c>
      <c r="F6" s="48">
        <v>101.92</v>
      </c>
      <c r="G6" s="56">
        <v>100.96</v>
      </c>
      <c r="H6" s="46">
        <v>2</v>
      </c>
      <c r="I6" s="46">
        <v>0.3</v>
      </c>
      <c r="J6" s="46">
        <v>0</v>
      </c>
      <c r="K6" s="46">
        <v>3</v>
      </c>
      <c r="L6" s="46">
        <v>0</v>
      </c>
      <c r="M6" s="64">
        <v>5.3</v>
      </c>
      <c r="N6" s="68">
        <v>2037</v>
      </c>
    </row>
    <row r="7" spans="1:43" s="1" customFormat="1" ht="69.95" customHeight="1" x14ac:dyDescent="0.25">
      <c r="A7" s="1">
        <v>6</v>
      </c>
      <c r="B7" s="61" t="s">
        <v>85</v>
      </c>
      <c r="C7" s="58">
        <v>1965</v>
      </c>
      <c r="D7" s="54">
        <v>2010</v>
      </c>
      <c r="E7" s="41" t="s">
        <v>86</v>
      </c>
      <c r="F7" s="57">
        <v>76.59</v>
      </c>
      <c r="G7" s="59">
        <v>80.61</v>
      </c>
      <c r="H7" s="1">
        <v>4</v>
      </c>
      <c r="I7" s="1">
        <v>0.3</v>
      </c>
      <c r="J7" s="1">
        <v>0</v>
      </c>
      <c r="K7" s="1">
        <v>2.4</v>
      </c>
      <c r="L7" s="1">
        <v>0</v>
      </c>
      <c r="M7" s="65">
        <v>6.7</v>
      </c>
      <c r="N7" s="69">
        <v>2033</v>
      </c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43" ht="39.950000000000003" customHeight="1" x14ac:dyDescent="0.25">
      <c r="A8" s="1">
        <v>7</v>
      </c>
      <c r="B8" s="61" t="s">
        <v>82</v>
      </c>
      <c r="C8" s="58">
        <v>1965</v>
      </c>
      <c r="D8" s="58">
        <v>2010</v>
      </c>
      <c r="E8" s="52" t="s">
        <v>83</v>
      </c>
      <c r="F8" s="57">
        <v>75.72</v>
      </c>
      <c r="G8" s="57">
        <v>45.16</v>
      </c>
      <c r="H8" s="1">
        <v>4</v>
      </c>
      <c r="I8" s="1">
        <v>0.3</v>
      </c>
      <c r="J8" s="1">
        <v>0</v>
      </c>
      <c r="K8" s="1">
        <v>0</v>
      </c>
      <c r="L8" s="1">
        <v>0</v>
      </c>
      <c r="M8" s="65">
        <v>4.3</v>
      </c>
      <c r="N8" s="65"/>
    </row>
    <row r="9" spans="1:43" ht="50.1" customHeight="1" x14ac:dyDescent="0.25">
      <c r="A9" s="1">
        <v>8</v>
      </c>
      <c r="B9" s="61" t="s">
        <v>87</v>
      </c>
      <c r="C9" s="58">
        <v>1962</v>
      </c>
      <c r="D9" s="58">
        <v>2010</v>
      </c>
      <c r="E9" s="49" t="s">
        <v>28</v>
      </c>
      <c r="F9" s="57">
        <v>103.38</v>
      </c>
      <c r="G9" s="57">
        <v>94.55</v>
      </c>
      <c r="H9" s="1">
        <v>5</v>
      </c>
      <c r="I9" s="1">
        <v>0.3</v>
      </c>
      <c r="J9" s="1">
        <v>0</v>
      </c>
      <c r="K9" s="1">
        <v>2.4</v>
      </c>
      <c r="L9" s="1">
        <v>0</v>
      </c>
      <c r="M9" s="65">
        <v>7.7</v>
      </c>
      <c r="N9" s="72">
        <v>2027</v>
      </c>
    </row>
    <row r="10" spans="1:43" ht="50.1" customHeight="1" x14ac:dyDescent="0.25">
      <c r="A10" s="1">
        <v>9</v>
      </c>
      <c r="B10" s="61" t="s">
        <v>88</v>
      </c>
      <c r="C10" s="58">
        <v>1962</v>
      </c>
      <c r="D10" s="58">
        <v>2010</v>
      </c>
      <c r="E10" s="49" t="s">
        <v>28</v>
      </c>
      <c r="F10" s="57">
        <v>104.59</v>
      </c>
      <c r="G10" s="57">
        <v>101.22</v>
      </c>
      <c r="H10" s="1">
        <v>5</v>
      </c>
      <c r="I10" s="1">
        <v>0.3</v>
      </c>
      <c r="J10" s="1">
        <v>0</v>
      </c>
      <c r="K10" s="1">
        <v>3</v>
      </c>
      <c r="L10" s="1">
        <v>0</v>
      </c>
      <c r="M10" s="65">
        <v>8.3000000000000007</v>
      </c>
      <c r="N10" s="72">
        <v>2026</v>
      </c>
    </row>
    <row r="11" spans="1:43" ht="50.1" customHeight="1" x14ac:dyDescent="0.25">
      <c r="A11" s="1">
        <v>10</v>
      </c>
      <c r="B11" s="61" t="s">
        <v>19</v>
      </c>
      <c r="C11" s="58">
        <v>1965</v>
      </c>
      <c r="D11" s="58">
        <v>2010</v>
      </c>
      <c r="E11" s="49" t="s">
        <v>81</v>
      </c>
      <c r="F11" s="57">
        <v>100.24</v>
      </c>
      <c r="G11" s="57">
        <v>97.44</v>
      </c>
      <c r="H11" s="1">
        <v>4</v>
      </c>
      <c r="I11" s="1">
        <v>0.3</v>
      </c>
      <c r="J11" s="1">
        <v>0</v>
      </c>
      <c r="K11" s="1">
        <v>3</v>
      </c>
      <c r="L11" s="1">
        <v>0</v>
      </c>
      <c r="M11" s="65">
        <v>7.3</v>
      </c>
      <c r="N11" s="69">
        <v>2029</v>
      </c>
    </row>
    <row r="12" spans="1:43" ht="69.95" customHeight="1" x14ac:dyDescent="0.25">
      <c r="A12" s="1">
        <v>11</v>
      </c>
      <c r="B12" s="61" t="s">
        <v>89</v>
      </c>
      <c r="C12" s="58">
        <v>1965</v>
      </c>
      <c r="D12" s="58">
        <v>2010</v>
      </c>
      <c r="E12" s="41" t="s">
        <v>86</v>
      </c>
      <c r="F12" s="57">
        <v>76.62</v>
      </c>
      <c r="G12" s="57">
        <v>82.46</v>
      </c>
      <c r="H12" s="1">
        <v>4</v>
      </c>
      <c r="I12" s="1">
        <v>0.3</v>
      </c>
      <c r="J12" s="1">
        <v>0</v>
      </c>
      <c r="K12" s="1">
        <v>2.4</v>
      </c>
      <c r="L12" s="1">
        <v>0</v>
      </c>
      <c r="M12" s="65">
        <v>6.7</v>
      </c>
      <c r="N12" s="69">
        <v>2035</v>
      </c>
    </row>
    <row r="13" spans="1:43" ht="50.1" customHeight="1" x14ac:dyDescent="0.25">
      <c r="A13" s="1">
        <v>12</v>
      </c>
      <c r="B13" s="61" t="s">
        <v>82</v>
      </c>
      <c r="C13" s="58">
        <v>1965</v>
      </c>
      <c r="D13" s="58">
        <v>2010</v>
      </c>
      <c r="E13" s="49" t="s">
        <v>28</v>
      </c>
      <c r="F13" s="57">
        <v>75.72</v>
      </c>
      <c r="G13" s="57">
        <v>45.16</v>
      </c>
      <c r="H13" s="1">
        <v>4</v>
      </c>
      <c r="I13" s="1">
        <v>0.3</v>
      </c>
      <c r="J13" s="1">
        <v>0</v>
      </c>
      <c r="K13" s="1">
        <v>0</v>
      </c>
      <c r="L13" s="1">
        <v>0</v>
      </c>
      <c r="M13" s="65">
        <v>4.3</v>
      </c>
      <c r="N13" s="65"/>
    </row>
    <row r="14" spans="1:43" ht="69.95" customHeight="1" x14ac:dyDescent="0.25">
      <c r="A14" s="1">
        <v>13</v>
      </c>
      <c r="B14" s="61" t="s">
        <v>20</v>
      </c>
      <c r="C14" s="54">
        <v>1972</v>
      </c>
      <c r="D14" s="54">
        <v>2010</v>
      </c>
      <c r="E14" s="41" t="s">
        <v>86</v>
      </c>
      <c r="F14" s="54">
        <v>114.31</v>
      </c>
      <c r="G14" s="54">
        <v>101.86</v>
      </c>
      <c r="H14" s="54">
        <v>4</v>
      </c>
      <c r="I14" s="54">
        <v>0.3</v>
      </c>
      <c r="J14" s="54">
        <v>0</v>
      </c>
      <c r="K14" s="54">
        <v>3</v>
      </c>
      <c r="L14" s="54">
        <v>0</v>
      </c>
      <c r="M14" s="62">
        <v>7.3</v>
      </c>
      <c r="N14" s="67">
        <v>2030</v>
      </c>
    </row>
    <row r="15" spans="1:43" ht="69.95" customHeight="1" x14ac:dyDescent="0.25">
      <c r="A15" s="1">
        <v>14</v>
      </c>
      <c r="B15" s="61" t="s">
        <v>90</v>
      </c>
      <c r="C15" s="60">
        <v>1976</v>
      </c>
      <c r="D15" s="54">
        <v>2010</v>
      </c>
      <c r="E15" s="41" t="s">
        <v>86</v>
      </c>
      <c r="F15" s="57">
        <v>107.29</v>
      </c>
      <c r="G15" s="57">
        <v>100.71</v>
      </c>
      <c r="H15" s="1">
        <v>2</v>
      </c>
      <c r="I15" s="54">
        <v>0.3</v>
      </c>
      <c r="J15" s="1">
        <v>0</v>
      </c>
      <c r="K15" s="1">
        <v>3</v>
      </c>
      <c r="L15" s="1">
        <v>0</v>
      </c>
      <c r="M15" s="65">
        <v>5.3</v>
      </c>
      <c r="N15" s="69">
        <v>2038</v>
      </c>
    </row>
    <row r="16" spans="1:43" ht="69.95" customHeight="1" x14ac:dyDescent="0.25">
      <c r="A16" s="1">
        <v>15</v>
      </c>
      <c r="B16" s="61" t="s">
        <v>84</v>
      </c>
      <c r="C16" s="55">
        <v>1982</v>
      </c>
      <c r="D16" s="54">
        <v>2010</v>
      </c>
      <c r="E16" s="41" t="s">
        <v>86</v>
      </c>
      <c r="F16" s="54">
        <v>101.92</v>
      </c>
      <c r="G16" s="53">
        <v>100.96</v>
      </c>
      <c r="H16" s="51">
        <v>2</v>
      </c>
      <c r="I16" s="51">
        <v>0.3</v>
      </c>
      <c r="J16" s="51">
        <v>0</v>
      </c>
      <c r="K16" s="51">
        <v>3</v>
      </c>
      <c r="L16" s="51">
        <v>0</v>
      </c>
      <c r="M16" s="66">
        <v>5.3</v>
      </c>
      <c r="N16" s="69">
        <v>2039</v>
      </c>
    </row>
    <row r="17" spans="1:14" ht="69.95" customHeight="1" x14ac:dyDescent="0.25">
      <c r="A17" s="1">
        <v>16</v>
      </c>
      <c r="B17" s="61" t="s">
        <v>91</v>
      </c>
      <c r="C17" s="58">
        <v>1964</v>
      </c>
      <c r="D17" s="54">
        <v>2010</v>
      </c>
      <c r="E17" s="41" t="s">
        <v>86</v>
      </c>
      <c r="F17" s="57">
        <v>85.21</v>
      </c>
      <c r="G17" s="57">
        <v>85.59</v>
      </c>
      <c r="H17" s="1">
        <v>4</v>
      </c>
      <c r="I17" s="1">
        <v>0.3</v>
      </c>
      <c r="J17" s="1">
        <v>0</v>
      </c>
      <c r="K17" s="1">
        <v>2.4</v>
      </c>
      <c r="L17" s="1">
        <v>0</v>
      </c>
      <c r="M17" s="65">
        <v>6.7</v>
      </c>
      <c r="N17" s="69">
        <v>2036</v>
      </c>
    </row>
    <row r="18" spans="1:14" ht="69.95" customHeight="1" x14ac:dyDescent="0.3">
      <c r="A18" s="1">
        <v>17</v>
      </c>
      <c r="B18" s="61" t="s">
        <v>92</v>
      </c>
      <c r="C18" s="57">
        <v>1961</v>
      </c>
      <c r="D18" s="54">
        <v>2010</v>
      </c>
      <c r="E18" s="41" t="s">
        <v>86</v>
      </c>
      <c r="F18" s="1">
        <v>84.03</v>
      </c>
      <c r="G18" s="1">
        <v>92.97</v>
      </c>
      <c r="H18" s="1">
        <v>5</v>
      </c>
      <c r="I18" s="1">
        <v>0.3</v>
      </c>
      <c r="J18" s="1">
        <v>0</v>
      </c>
      <c r="K18" s="1">
        <v>2.4</v>
      </c>
      <c r="L18" s="1">
        <v>0</v>
      </c>
      <c r="M18" s="65">
        <v>7.7</v>
      </c>
      <c r="N18" s="71">
        <v>2028</v>
      </c>
    </row>
    <row r="19" spans="1:14" ht="69.95" customHeight="1" x14ac:dyDescent="0.25">
      <c r="A19" s="1">
        <v>18</v>
      </c>
      <c r="B19" s="61" t="s">
        <v>93</v>
      </c>
      <c r="C19" s="57">
        <v>1980</v>
      </c>
      <c r="D19" s="54">
        <v>2010</v>
      </c>
      <c r="E19" s="41" t="s">
        <v>86</v>
      </c>
      <c r="F19" s="1">
        <v>98.21</v>
      </c>
      <c r="G19" s="1">
        <v>97.9</v>
      </c>
      <c r="H19" s="1">
        <v>2</v>
      </c>
      <c r="I19" s="1">
        <v>0.3</v>
      </c>
      <c r="J19" s="1">
        <v>0</v>
      </c>
      <c r="K19" s="1">
        <v>3</v>
      </c>
      <c r="L19" s="1">
        <v>0</v>
      </c>
      <c r="M19" s="65">
        <v>5.3</v>
      </c>
      <c r="N19" s="69">
        <v>2040</v>
      </c>
    </row>
    <row r="20" spans="1:14" ht="50.1" customHeight="1" x14ac:dyDescent="0.25">
      <c r="A20" s="1">
        <v>19</v>
      </c>
      <c r="B20" s="61" t="s">
        <v>21</v>
      </c>
      <c r="C20" s="1">
        <v>1966</v>
      </c>
      <c r="D20" s="54">
        <v>2010</v>
      </c>
      <c r="E20" s="49" t="s">
        <v>28</v>
      </c>
      <c r="F20" s="1">
        <v>91.61</v>
      </c>
      <c r="G20" s="1">
        <v>93.99</v>
      </c>
      <c r="H20" s="1">
        <v>4</v>
      </c>
      <c r="I20" s="1">
        <v>0.3</v>
      </c>
      <c r="J20" s="1">
        <v>0</v>
      </c>
      <c r="K20" s="1">
        <v>2.4</v>
      </c>
      <c r="L20" s="1">
        <v>0</v>
      </c>
      <c r="M20" s="65">
        <v>6.7</v>
      </c>
      <c r="N20" s="69">
        <v>2034</v>
      </c>
    </row>
    <row r="21" spans="1:14" ht="50.1" customHeight="1" x14ac:dyDescent="0.25">
      <c r="A21" s="1">
        <v>20</v>
      </c>
      <c r="B21" s="61" t="s">
        <v>94</v>
      </c>
      <c r="C21" s="1">
        <v>1964</v>
      </c>
      <c r="D21" s="1">
        <v>2010</v>
      </c>
      <c r="E21" s="52" t="s">
        <v>83</v>
      </c>
      <c r="F21" s="1">
        <v>23.31</v>
      </c>
      <c r="G21" s="1">
        <v>33.24</v>
      </c>
      <c r="H21" s="1">
        <v>4</v>
      </c>
      <c r="I21" s="1">
        <v>0.3</v>
      </c>
      <c r="J21" s="1">
        <v>0</v>
      </c>
      <c r="K21" s="1">
        <v>0</v>
      </c>
      <c r="L21" s="1">
        <v>0</v>
      </c>
      <c r="M21" s="65">
        <v>4.3</v>
      </c>
      <c r="N21" s="65"/>
    </row>
    <row r="22" spans="1:14" ht="69.95" customHeight="1" x14ac:dyDescent="0.25">
      <c r="A22" s="1">
        <v>21</v>
      </c>
      <c r="B22" s="61" t="s">
        <v>12</v>
      </c>
      <c r="C22" s="1">
        <v>1973</v>
      </c>
      <c r="D22" s="1">
        <v>2010</v>
      </c>
      <c r="E22" s="41" t="s">
        <v>86</v>
      </c>
      <c r="F22" s="1">
        <v>93.03</v>
      </c>
      <c r="G22" s="1">
        <v>96.8</v>
      </c>
      <c r="H22" s="1">
        <v>4</v>
      </c>
      <c r="I22" s="1">
        <v>0.3</v>
      </c>
      <c r="J22" s="1">
        <v>0</v>
      </c>
      <c r="K22" s="1">
        <v>3</v>
      </c>
      <c r="L22" s="1">
        <v>0</v>
      </c>
      <c r="M22" s="65">
        <v>7.3</v>
      </c>
      <c r="N22" s="69">
        <v>2031</v>
      </c>
    </row>
    <row r="23" spans="1:14" ht="69.95" customHeight="1" x14ac:dyDescent="0.25">
      <c r="A23" s="1">
        <v>22</v>
      </c>
      <c r="B23" s="61" t="s">
        <v>95</v>
      </c>
      <c r="C23" s="1">
        <v>1979</v>
      </c>
      <c r="D23" s="1">
        <v>2010</v>
      </c>
      <c r="E23" s="41" t="s">
        <v>86</v>
      </c>
      <c r="F23" s="1">
        <v>83.22</v>
      </c>
      <c r="G23" s="1">
        <v>96.06</v>
      </c>
      <c r="H23" s="1">
        <v>2</v>
      </c>
      <c r="I23" s="1">
        <v>0.3</v>
      </c>
      <c r="J23" s="1">
        <v>0</v>
      </c>
      <c r="K23" s="1">
        <v>3</v>
      </c>
      <c r="L23" s="1">
        <v>0</v>
      </c>
      <c r="M23" s="65">
        <v>5.3</v>
      </c>
      <c r="N23" s="69">
        <v>2042</v>
      </c>
    </row>
    <row r="24" spans="1:14" ht="69.95" customHeight="1" x14ac:dyDescent="0.25">
      <c r="A24" s="1">
        <v>23</v>
      </c>
      <c r="B24" s="61" t="s">
        <v>11</v>
      </c>
      <c r="C24" s="1">
        <v>1964</v>
      </c>
      <c r="D24" s="1">
        <v>2010</v>
      </c>
      <c r="E24" s="41" t="s">
        <v>86</v>
      </c>
      <c r="F24" s="1">
        <v>108.24</v>
      </c>
      <c r="G24" s="1">
        <v>101.58</v>
      </c>
      <c r="H24" s="1">
        <v>4</v>
      </c>
      <c r="I24" s="1">
        <v>0.3</v>
      </c>
      <c r="J24" s="1">
        <v>0</v>
      </c>
      <c r="K24" s="1">
        <v>3</v>
      </c>
      <c r="L24" s="1">
        <v>0</v>
      </c>
      <c r="M24" s="65">
        <v>7.3</v>
      </c>
      <c r="N24" s="69">
        <v>2032</v>
      </c>
    </row>
    <row r="25" spans="1:14" ht="50.1" customHeight="1" x14ac:dyDescent="0.25">
      <c r="A25" s="1">
        <v>24</v>
      </c>
      <c r="B25" s="61" t="s">
        <v>14</v>
      </c>
      <c r="C25" s="1">
        <v>1983</v>
      </c>
      <c r="D25" s="1">
        <v>2010</v>
      </c>
      <c r="E25" s="49" t="s">
        <v>28</v>
      </c>
      <c r="F25" s="1">
        <v>110.69</v>
      </c>
      <c r="G25" s="1">
        <v>100.08</v>
      </c>
      <c r="H25" s="1">
        <v>2</v>
      </c>
      <c r="I25" s="1">
        <v>0.3</v>
      </c>
      <c r="J25" s="1">
        <v>0</v>
      </c>
      <c r="K25" s="1">
        <v>3</v>
      </c>
      <c r="L25" s="1">
        <v>0</v>
      </c>
      <c r="M25" s="65">
        <v>5.3</v>
      </c>
      <c r="N25" s="69">
        <v>2041</v>
      </c>
    </row>
    <row r="34" spans="2:14" ht="15" customHeight="1" x14ac:dyDescent="0.25"/>
    <row r="39" spans="2:14" ht="120" customHeight="1" x14ac:dyDescent="0.25"/>
    <row r="42" spans="2:14" x14ac:dyDescent="0.25">
      <c r="B42" s="73"/>
      <c r="C42" s="74"/>
      <c r="D42" s="74"/>
      <c r="E42" s="75"/>
      <c r="F42" s="76"/>
      <c r="G42" s="76"/>
      <c r="H42" s="47"/>
      <c r="I42" s="47"/>
      <c r="J42" s="47"/>
      <c r="K42" s="47"/>
      <c r="L42" s="47"/>
      <c r="M42" s="77"/>
      <c r="N42" s="47"/>
    </row>
    <row r="43" spans="2:14" x14ac:dyDescent="0.25">
      <c r="B43" s="73"/>
      <c r="C43" s="78"/>
      <c r="D43" s="79"/>
      <c r="E43" s="80"/>
      <c r="F43" s="79"/>
      <c r="G43" s="81"/>
      <c r="H43" s="82"/>
      <c r="I43" s="82"/>
      <c r="J43" s="82"/>
      <c r="K43" s="82"/>
      <c r="L43" s="82"/>
      <c r="M43" s="83"/>
      <c r="N43" s="47"/>
    </row>
    <row r="44" spans="2:14" ht="69.95" customHeight="1" x14ac:dyDescent="0.4">
      <c r="B44" s="73"/>
      <c r="C44" s="74"/>
      <c r="D44" s="79"/>
      <c r="E44" s="80"/>
      <c r="F44" s="76"/>
      <c r="G44" s="84"/>
      <c r="H44" s="47"/>
      <c r="I44" s="47"/>
      <c r="J44" s="47"/>
      <c r="K44" s="47"/>
      <c r="L44" s="47"/>
      <c r="M44" s="85"/>
      <c r="N44" s="47"/>
    </row>
    <row r="45" spans="2:14" x14ac:dyDescent="0.25"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2:14" x14ac:dyDescent="0.25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2:14" x14ac:dyDescent="0.25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2:14" x14ac:dyDescent="0.25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2:14" x14ac:dyDescent="0.25">
      <c r="B49" s="86"/>
      <c r="C49" s="74"/>
      <c r="D49" s="74"/>
      <c r="E49" s="87"/>
      <c r="F49" s="76"/>
      <c r="G49" s="76"/>
      <c r="H49" s="47"/>
      <c r="I49" s="47"/>
      <c r="J49" s="47"/>
      <c r="K49" s="47"/>
      <c r="L49" s="47"/>
      <c r="M49" s="77"/>
      <c r="N49" s="47"/>
    </row>
    <row r="50" spans="2:14" ht="26.25" x14ac:dyDescent="0.4">
      <c r="B50" s="86"/>
      <c r="C50" s="74"/>
      <c r="D50" s="74"/>
      <c r="E50" s="87"/>
      <c r="F50" s="76"/>
      <c r="G50" s="76"/>
      <c r="H50" s="47"/>
      <c r="I50" s="47"/>
      <c r="J50" s="47"/>
      <c r="K50" s="47"/>
      <c r="L50" s="47"/>
      <c r="M50" s="85"/>
      <c r="N50" s="47"/>
    </row>
    <row r="51" spans="2:14" x14ac:dyDescent="0.25">
      <c r="B51" s="86"/>
      <c r="C51" s="79"/>
      <c r="D51" s="79"/>
      <c r="E51" s="87"/>
      <c r="F51" s="79"/>
      <c r="G51" s="79"/>
      <c r="H51" s="79"/>
      <c r="I51" s="79"/>
      <c r="J51" s="79"/>
      <c r="K51" s="79"/>
      <c r="L51" s="79"/>
      <c r="M51" s="88"/>
      <c r="N51" s="47"/>
    </row>
    <row r="52" spans="2:14" x14ac:dyDescent="0.25">
      <c r="B52" s="86"/>
      <c r="C52" s="74"/>
      <c r="D52" s="74"/>
      <c r="E52" s="87"/>
      <c r="F52" s="76"/>
      <c r="G52" s="76"/>
      <c r="H52" s="47"/>
      <c r="I52" s="47"/>
      <c r="J52" s="47"/>
      <c r="K52" s="47"/>
      <c r="L52" s="47"/>
      <c r="M52" s="77"/>
      <c r="N52" s="47"/>
    </row>
    <row r="53" spans="2:14" ht="69.95" customHeight="1" x14ac:dyDescent="0.25">
      <c r="B53" s="86"/>
      <c r="C53" s="74"/>
      <c r="D53" s="74"/>
      <c r="E53" s="80"/>
      <c r="F53" s="76"/>
      <c r="G53" s="76"/>
      <c r="H53" s="47"/>
      <c r="I53" s="47"/>
      <c r="J53" s="47"/>
      <c r="K53" s="47"/>
      <c r="L53" s="47"/>
      <c r="M53" s="77"/>
      <c r="N53" s="47"/>
    </row>
    <row r="54" spans="2:14" x14ac:dyDescent="0.25">
      <c r="B54" s="86"/>
      <c r="C54" s="74"/>
      <c r="D54" s="74"/>
      <c r="E54" s="87"/>
      <c r="F54" s="76"/>
      <c r="G54" s="76"/>
      <c r="H54" s="47"/>
      <c r="I54" s="47"/>
      <c r="J54" s="47"/>
      <c r="K54" s="47"/>
      <c r="L54" s="47"/>
      <c r="M54" s="77"/>
      <c r="N54" s="47"/>
    </row>
    <row r="55" spans="2:14" ht="69.95" customHeight="1" x14ac:dyDescent="0.25">
      <c r="B55" s="86"/>
      <c r="C55" s="79"/>
      <c r="D55" s="79"/>
      <c r="E55" s="80"/>
      <c r="F55" s="79"/>
      <c r="G55" s="79"/>
      <c r="H55" s="79"/>
      <c r="I55" s="79"/>
      <c r="J55" s="79"/>
      <c r="K55" s="79"/>
      <c r="L55" s="79"/>
      <c r="M55" s="88"/>
      <c r="N55" s="47"/>
    </row>
    <row r="56" spans="2:14" ht="69.95" customHeight="1" x14ac:dyDescent="0.25">
      <c r="B56" s="86"/>
      <c r="C56" s="89"/>
      <c r="D56" s="79"/>
      <c r="E56" s="80"/>
      <c r="F56" s="76"/>
      <c r="G56" s="76"/>
      <c r="H56" s="47"/>
      <c r="I56" s="79"/>
      <c r="J56" s="47"/>
      <c r="K56" s="47"/>
      <c r="L56" s="47"/>
      <c r="M56" s="77"/>
      <c r="N56" s="47"/>
    </row>
    <row r="57" spans="2:14" ht="69.95" customHeight="1" x14ac:dyDescent="0.25">
      <c r="B57" s="86"/>
      <c r="C57" s="78"/>
      <c r="D57" s="79"/>
      <c r="E57" s="80"/>
      <c r="F57" s="79"/>
      <c r="G57" s="81"/>
      <c r="H57" s="82"/>
      <c r="I57" s="82"/>
      <c r="J57" s="82"/>
      <c r="K57" s="82"/>
      <c r="L57" s="82"/>
      <c r="M57" s="83"/>
      <c r="N57" s="47"/>
    </row>
    <row r="58" spans="2:14" ht="69.95" customHeight="1" x14ac:dyDescent="0.25">
      <c r="B58" s="86"/>
      <c r="C58" s="74"/>
      <c r="D58" s="79"/>
      <c r="E58" s="80"/>
      <c r="F58" s="76"/>
      <c r="G58" s="76"/>
      <c r="H58" s="47"/>
      <c r="I58" s="47"/>
      <c r="J58" s="47"/>
      <c r="K58" s="47"/>
      <c r="L58" s="47"/>
      <c r="M58" s="77"/>
      <c r="N58" s="47"/>
    </row>
    <row r="59" spans="2:14" ht="69.95" customHeight="1" x14ac:dyDescent="0.25">
      <c r="B59" s="86"/>
      <c r="C59" s="76"/>
      <c r="D59" s="79"/>
      <c r="E59" s="80"/>
      <c r="F59" s="47"/>
      <c r="G59" s="47"/>
      <c r="H59" s="47"/>
      <c r="I59" s="47"/>
      <c r="J59" s="47"/>
      <c r="K59" s="47"/>
      <c r="L59" s="47"/>
      <c r="M59" s="77"/>
      <c r="N59" s="47"/>
    </row>
    <row r="60" spans="2:14" ht="69.95" customHeight="1" x14ac:dyDescent="0.25">
      <c r="B60" s="86"/>
      <c r="C60" s="76"/>
      <c r="D60" s="79"/>
      <c r="E60" s="80"/>
      <c r="F60" s="47"/>
      <c r="G60" s="47"/>
      <c r="H60" s="47"/>
      <c r="I60" s="47"/>
      <c r="J60" s="47"/>
      <c r="K60" s="47"/>
      <c r="L60" s="47"/>
      <c r="M60" s="77"/>
      <c r="N60" s="47"/>
    </row>
    <row r="61" spans="2:14" ht="39.950000000000003" customHeight="1" x14ac:dyDescent="0.25">
      <c r="B61" s="86"/>
      <c r="C61" s="47"/>
      <c r="D61" s="79"/>
      <c r="E61" s="87"/>
      <c r="F61" s="47"/>
      <c r="G61" s="47"/>
      <c r="H61" s="47"/>
      <c r="I61" s="47"/>
      <c r="J61" s="47"/>
      <c r="K61" s="47"/>
      <c r="L61" s="47"/>
      <c r="M61" s="77"/>
      <c r="N61" s="47"/>
    </row>
    <row r="62" spans="2:14" ht="39.950000000000003" customHeight="1" x14ac:dyDescent="0.25">
      <c r="B62" s="86"/>
      <c r="C62" s="47"/>
      <c r="D62" s="47"/>
      <c r="E62" s="90"/>
      <c r="F62" s="47"/>
      <c r="G62" s="47"/>
      <c r="H62" s="47"/>
      <c r="I62" s="47"/>
      <c r="J62" s="47"/>
      <c r="K62" s="47"/>
      <c r="L62" s="47"/>
      <c r="M62" s="77"/>
      <c r="N62" s="47"/>
    </row>
    <row r="63" spans="2:14" x14ac:dyDescent="0.25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</row>
    <row r="64" spans="2:14" x14ac:dyDescent="0.25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</row>
    <row r="65" spans="2:14" x14ac:dyDescent="0.25"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</row>
    <row r="66" spans="2:14" x14ac:dyDescent="0.25"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</row>
    <row r="67" spans="2:14" ht="69.95" customHeight="1" x14ac:dyDescent="0.25">
      <c r="B67" s="91"/>
      <c r="C67" s="47"/>
      <c r="D67" s="47"/>
      <c r="E67" s="80"/>
      <c r="F67" s="47"/>
      <c r="G67" s="47"/>
      <c r="H67" s="47"/>
      <c r="I67" s="47"/>
      <c r="J67" s="47"/>
      <c r="K67" s="47"/>
      <c r="L67" s="47"/>
      <c r="M67" s="77"/>
      <c r="N67" s="47"/>
    </row>
    <row r="68" spans="2:14" ht="69.95" customHeight="1" x14ac:dyDescent="0.25">
      <c r="B68" s="91"/>
      <c r="C68" s="47"/>
      <c r="D68" s="47"/>
      <c r="E68" s="80"/>
      <c r="F68" s="47"/>
      <c r="G68" s="47"/>
      <c r="H68" s="47"/>
      <c r="I68" s="47"/>
      <c r="J68" s="47"/>
      <c r="K68" s="47"/>
      <c r="L68" s="47"/>
      <c r="M68" s="77"/>
      <c r="N68" s="47"/>
    </row>
    <row r="69" spans="2:14" ht="69.95" customHeight="1" x14ac:dyDescent="0.4">
      <c r="B69" s="91"/>
      <c r="C69" s="47"/>
      <c r="D69" s="47"/>
      <c r="E69" s="80"/>
      <c r="F69" s="47"/>
      <c r="G69" s="47"/>
      <c r="H69" s="47"/>
      <c r="I69" s="47"/>
      <c r="J69" s="47"/>
      <c r="K69" s="47"/>
      <c r="L69" s="47"/>
      <c r="M69" s="85"/>
      <c r="N69" s="47"/>
    </row>
    <row r="70" spans="2:14" ht="39.950000000000003" customHeight="1" x14ac:dyDescent="0.25">
      <c r="B70" s="91"/>
      <c r="C70" s="47"/>
      <c r="D70" s="47"/>
      <c r="E70" s="87"/>
      <c r="F70" s="47"/>
      <c r="G70" s="47"/>
      <c r="H70" s="47"/>
      <c r="I70" s="47"/>
      <c r="J70" s="47"/>
      <c r="K70" s="47"/>
      <c r="L70" s="47"/>
      <c r="M70" s="77"/>
      <c r="N70" s="47"/>
    </row>
    <row r="71" spans="2:14" x14ac:dyDescent="0.25">
      <c r="B71" s="91"/>
      <c r="C71" s="78"/>
      <c r="D71" s="78"/>
      <c r="E71" s="92"/>
      <c r="F71" s="78"/>
      <c r="G71" s="78"/>
      <c r="H71" s="78"/>
      <c r="I71" s="78"/>
      <c r="J71" s="78"/>
      <c r="K71" s="78"/>
      <c r="L71" s="79"/>
      <c r="M71" s="93"/>
      <c r="N71" s="47"/>
    </row>
    <row r="72" spans="2:14" x14ac:dyDescent="0.25">
      <c r="B72" s="91"/>
      <c r="C72" s="78"/>
      <c r="D72" s="78"/>
      <c r="E72" s="92"/>
      <c r="F72" s="78"/>
      <c r="G72" s="78"/>
      <c r="H72" s="78"/>
      <c r="I72" s="78"/>
      <c r="J72" s="78"/>
      <c r="K72" s="78"/>
      <c r="L72" s="79"/>
      <c r="M72" s="93"/>
      <c r="N72" s="47"/>
    </row>
    <row r="73" spans="2:14" x14ac:dyDescent="0.25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</row>
    <row r="74" spans="2:14" x14ac:dyDescent="0.25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</row>
    <row r="75" spans="2:14" x14ac:dyDescent="0.25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</row>
    <row r="76" spans="2:14" x14ac:dyDescent="0.25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</row>
    <row r="77" spans="2:14" x14ac:dyDescent="0.25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  <row r="78" spans="2:14" ht="50.1" customHeight="1" x14ac:dyDescent="0.4">
      <c r="B78" s="86"/>
      <c r="C78" s="74"/>
      <c r="D78" s="74"/>
      <c r="E78" s="87"/>
      <c r="F78" s="76"/>
      <c r="G78" s="76"/>
      <c r="H78" s="47"/>
      <c r="I78" s="47"/>
      <c r="J78" s="47"/>
      <c r="K78" s="47"/>
      <c r="L78" s="47"/>
      <c r="M78" s="85"/>
      <c r="N78" s="94"/>
    </row>
    <row r="79" spans="2:14" x14ac:dyDescent="0.25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</row>
    <row r="80" spans="2:14" x14ac:dyDescent="0.25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spans="2:14" x14ac:dyDescent="0.25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spans="2:14" x14ac:dyDescent="0.25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pans="2:14" ht="69.95" customHeight="1" x14ac:dyDescent="0.4">
      <c r="B83" s="91"/>
      <c r="C83" s="47"/>
      <c r="D83" s="47"/>
      <c r="E83" s="80"/>
      <c r="F83" s="47"/>
      <c r="G83" s="47"/>
      <c r="H83" s="47"/>
      <c r="I83" s="47"/>
      <c r="J83" s="47"/>
      <c r="K83" s="47"/>
      <c r="L83" s="47"/>
      <c r="M83" s="85"/>
      <c r="N83" s="94"/>
    </row>
    <row r="84" spans="2:14" x14ac:dyDescent="0.25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</row>
    <row r="88" spans="2:14" ht="69.95" customHeight="1" x14ac:dyDescent="0.4">
      <c r="B88" s="73"/>
      <c r="C88" s="74"/>
      <c r="D88" s="79"/>
      <c r="E88" s="80"/>
      <c r="F88" s="76"/>
      <c r="G88" s="84"/>
      <c r="H88" s="47"/>
      <c r="I88" s="47"/>
      <c r="J88" s="47"/>
      <c r="K88" s="47"/>
      <c r="L88" s="47"/>
      <c r="M88" s="85"/>
      <c r="N88" s="94"/>
    </row>
  </sheetData>
  <phoneticPr fontId="12" type="noConversion"/>
  <pageMargins left="0.7" right="0.3" top="0.75" bottom="0.61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8"/>
  <sheetViews>
    <sheetView topLeftCell="A10" zoomScale="80" zoomScaleNormal="80" workbookViewId="0">
      <selection activeCell="F15" sqref="F15"/>
    </sheetView>
  </sheetViews>
  <sheetFormatPr defaultRowHeight="15" x14ac:dyDescent="0.25"/>
  <cols>
    <col min="1" max="1" width="4.28515625" customWidth="1"/>
    <col min="2" max="2" width="26.42578125" customWidth="1"/>
    <col min="3" max="3" width="11" customWidth="1"/>
    <col min="4" max="4" width="35.140625" customWidth="1"/>
    <col min="5" max="5" width="12" customWidth="1"/>
    <col min="6" max="6" width="16.7109375" customWidth="1"/>
    <col min="7" max="7" width="18.42578125" customWidth="1"/>
    <col min="8" max="9" width="14.140625" bestFit="1" customWidth="1"/>
    <col min="10" max="10" width="12.5703125" bestFit="1" customWidth="1"/>
    <col min="11" max="13" width="14.140625" bestFit="1" customWidth="1"/>
    <col min="20" max="20" width="14.28515625" bestFit="1" customWidth="1"/>
  </cols>
  <sheetData>
    <row r="1" spans="1:20" x14ac:dyDescent="0.25">
      <c r="A1" s="95" t="s">
        <v>53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0" x14ac:dyDescent="0.25">
      <c r="B2" t="s">
        <v>40</v>
      </c>
    </row>
    <row r="3" spans="1:20" x14ac:dyDescent="0.25">
      <c r="B3" t="s">
        <v>41</v>
      </c>
      <c r="C3">
        <v>997.87</v>
      </c>
      <c r="D3" t="s">
        <v>42</v>
      </c>
    </row>
    <row r="4" spans="1:20" x14ac:dyDescent="0.25">
      <c r="B4" t="s">
        <v>43</v>
      </c>
      <c r="C4">
        <v>2515.85</v>
      </c>
      <c r="D4" t="s">
        <v>44</v>
      </c>
    </row>
    <row r="5" spans="1:20" x14ac:dyDescent="0.25">
      <c r="B5" t="s">
        <v>45</v>
      </c>
      <c r="C5">
        <v>2185.36</v>
      </c>
      <c r="D5" t="s">
        <v>44</v>
      </c>
    </row>
    <row r="6" spans="1:20" x14ac:dyDescent="0.25">
      <c r="B6" t="s">
        <v>29</v>
      </c>
      <c r="C6">
        <v>2812.52</v>
      </c>
      <c r="D6" t="s">
        <v>46</v>
      </c>
    </row>
    <row r="7" spans="1:20" x14ac:dyDescent="0.25">
      <c r="B7" t="s">
        <v>26</v>
      </c>
      <c r="C7">
        <v>4604.04</v>
      </c>
      <c r="D7" t="s">
        <v>46</v>
      </c>
      <c r="G7" t="s">
        <v>58</v>
      </c>
      <c r="I7" s="37">
        <f>H11++H12+H14</f>
        <v>8058451.2119999994</v>
      </c>
    </row>
    <row r="8" spans="1:20" x14ac:dyDescent="0.25">
      <c r="B8" t="s">
        <v>47</v>
      </c>
      <c r="C8">
        <v>3319.8</v>
      </c>
      <c r="D8" t="s">
        <v>46</v>
      </c>
    </row>
    <row r="10" spans="1:20" ht="105" x14ac:dyDescent="0.25">
      <c r="A10" s="9" t="s">
        <v>0</v>
      </c>
      <c r="B10" s="9" t="s">
        <v>1</v>
      </c>
      <c r="C10" s="9" t="s">
        <v>3</v>
      </c>
      <c r="D10" s="9" t="s">
        <v>9</v>
      </c>
      <c r="E10" s="9" t="s">
        <v>55</v>
      </c>
      <c r="F10" s="9" t="s">
        <v>56</v>
      </c>
      <c r="G10" s="9" t="s">
        <v>57</v>
      </c>
      <c r="H10" s="7" t="s">
        <v>48</v>
      </c>
      <c r="I10" s="7" t="s">
        <v>50</v>
      </c>
      <c r="J10" s="7" t="s">
        <v>49</v>
      </c>
      <c r="K10" s="7" t="s">
        <v>51</v>
      </c>
      <c r="L10" s="7" t="s">
        <v>52</v>
      </c>
      <c r="M10" s="7" t="s">
        <v>54</v>
      </c>
      <c r="N10" s="7" t="s">
        <v>60</v>
      </c>
      <c r="O10" s="7" t="s">
        <v>59</v>
      </c>
      <c r="P10" s="35" t="s">
        <v>57</v>
      </c>
      <c r="Q10" s="14" t="s">
        <v>72</v>
      </c>
      <c r="R10" s="14" t="s">
        <v>73</v>
      </c>
      <c r="S10" s="14" t="s">
        <v>74</v>
      </c>
      <c r="T10" s="14" t="s">
        <v>75</v>
      </c>
    </row>
    <row r="11" spans="1:20" s="22" customFormat="1" ht="42" customHeight="1" x14ac:dyDescent="0.25">
      <c r="A11" s="23">
        <v>1</v>
      </c>
      <c r="B11" s="24" t="s">
        <v>18</v>
      </c>
      <c r="C11" s="25">
        <v>444.6</v>
      </c>
      <c r="D11" s="26" t="s">
        <v>31</v>
      </c>
      <c r="E11" s="26">
        <v>7.31</v>
      </c>
      <c r="F11" s="26">
        <v>2903.54</v>
      </c>
      <c r="G11" s="26">
        <f>((F11*12)*21)+177614.18</f>
        <v>909306.26</v>
      </c>
      <c r="H11" s="27">
        <f>C11*$C$7</f>
        <v>2046956.1840000001</v>
      </c>
      <c r="I11" s="27">
        <f>C11*$C$8</f>
        <v>1475983.08</v>
      </c>
      <c r="J11" s="27"/>
      <c r="K11" s="27"/>
      <c r="L11" s="27"/>
      <c r="M11" s="27"/>
      <c r="N11" s="36">
        <v>16.690000000000001</v>
      </c>
      <c r="O11" s="33">
        <f>N11*C11</f>
        <v>7420.3740000000007</v>
      </c>
      <c r="P11" s="33">
        <f>((O11*12)*21)+177614.18</f>
        <v>2047548.4280000001</v>
      </c>
    </row>
    <row r="12" spans="1:20" ht="25.5" x14ac:dyDescent="0.25">
      <c r="A12" s="28">
        <v>2</v>
      </c>
      <c r="B12" s="24" t="s">
        <v>11</v>
      </c>
      <c r="C12" s="25">
        <v>646.9</v>
      </c>
      <c r="D12" s="29" t="s">
        <v>26</v>
      </c>
      <c r="E12" s="29">
        <v>6.63</v>
      </c>
      <c r="F12" s="29">
        <v>3978.66</v>
      </c>
      <c r="G12" s="26">
        <f>((F12*12)*21)+288087.49</f>
        <v>1290709.81</v>
      </c>
      <c r="H12" s="30">
        <f>C12*$C$7</f>
        <v>2978353.4759999998</v>
      </c>
      <c r="I12" s="30"/>
      <c r="J12" s="30"/>
      <c r="K12" s="30"/>
      <c r="L12" s="30"/>
      <c r="M12" s="30"/>
      <c r="N12" s="36">
        <v>16.510000000000002</v>
      </c>
      <c r="O12" s="33">
        <f>N12*C12</f>
        <v>10680.319000000001</v>
      </c>
      <c r="P12" s="33">
        <f>((O12*12)*21)+288087.49</f>
        <v>2979527.8780000005</v>
      </c>
      <c r="Q12">
        <v>10</v>
      </c>
      <c r="R12">
        <f>602.9*Q12</f>
        <v>6029</v>
      </c>
      <c r="S12">
        <f>((R12*12)*21)+295719.25</f>
        <v>1815027.25</v>
      </c>
      <c r="T12" s="37">
        <f>H12-S12</f>
        <v>1163326.2259999998</v>
      </c>
    </row>
    <row r="13" spans="1:20" s="19" customFormat="1" ht="50.25" customHeight="1" x14ac:dyDescent="0.25">
      <c r="A13" s="15">
        <v>3</v>
      </c>
      <c r="B13" s="16" t="s">
        <v>11</v>
      </c>
      <c r="C13" s="17">
        <v>646.9</v>
      </c>
      <c r="D13" s="18" t="s">
        <v>27</v>
      </c>
      <c r="E13" s="2">
        <v>6.63</v>
      </c>
      <c r="F13" s="2">
        <v>3978.66</v>
      </c>
      <c r="G13" s="6">
        <f>((F13*12)*21)+288087.49</f>
        <v>1290709.81</v>
      </c>
      <c r="H13" s="21"/>
      <c r="I13" s="21"/>
      <c r="J13" s="21">
        <f>C13*$C$3</f>
        <v>645522.103</v>
      </c>
      <c r="K13" s="21">
        <f>C13*$C$4</f>
        <v>1627503.365</v>
      </c>
      <c r="L13" s="21">
        <f>$C$5*C13</f>
        <v>1413709.3840000001</v>
      </c>
      <c r="M13" s="21"/>
      <c r="N13" s="34"/>
      <c r="O13" s="33"/>
      <c r="P13" s="33"/>
    </row>
    <row r="14" spans="1:20" ht="48.75" customHeight="1" x14ac:dyDescent="0.25">
      <c r="A14" s="28">
        <v>4</v>
      </c>
      <c r="B14" s="24" t="s">
        <v>19</v>
      </c>
      <c r="C14" s="25">
        <v>658.8</v>
      </c>
      <c r="D14" s="26" t="s">
        <v>31</v>
      </c>
      <c r="E14" s="29">
        <v>6.63</v>
      </c>
      <c r="F14" s="29">
        <v>3902.41</v>
      </c>
      <c r="G14" s="26">
        <f>((F14*12)*21)+290331.77</f>
        <v>1273739.0899999999</v>
      </c>
      <c r="H14" s="30">
        <f>C14*$C$7</f>
        <v>3033141.5519999997</v>
      </c>
      <c r="I14" s="30">
        <f>C14*$C$8</f>
        <v>2187084.2399999998</v>
      </c>
      <c r="J14" s="30"/>
      <c r="K14" s="30"/>
      <c r="L14" s="30"/>
      <c r="M14" s="30"/>
      <c r="N14" s="36">
        <v>16.55</v>
      </c>
      <c r="O14" s="33">
        <f>N14*C14</f>
        <v>10903.14</v>
      </c>
      <c r="P14" s="33">
        <f>((O14*12)*21)+290331.77</f>
        <v>3037923.05</v>
      </c>
    </row>
    <row r="15" spans="1:20" ht="25.5" x14ac:dyDescent="0.25">
      <c r="A15" s="13">
        <v>5</v>
      </c>
      <c r="B15" s="3" t="s">
        <v>21</v>
      </c>
      <c r="C15" s="10">
        <v>729.8</v>
      </c>
      <c r="D15" s="2" t="s">
        <v>28</v>
      </c>
      <c r="E15" s="2">
        <v>6.63</v>
      </c>
      <c r="F15" s="2">
        <v>3948.16</v>
      </c>
      <c r="G15" s="6">
        <f>((F15*12)*21)+275434.78</f>
        <v>1270371.1000000001</v>
      </c>
      <c r="H15" s="20">
        <f>C15*$C$7</f>
        <v>3360028.392</v>
      </c>
      <c r="I15" s="20"/>
      <c r="J15" s="20"/>
      <c r="K15" s="20"/>
      <c r="L15" s="20"/>
      <c r="M15" s="20"/>
      <c r="N15" s="36">
        <v>16.78</v>
      </c>
      <c r="O15" s="33">
        <f>N15*C15</f>
        <v>12246.044</v>
      </c>
      <c r="P15" s="33">
        <f>((O15*12)*21)+275434.78</f>
        <v>3361437.8679999998</v>
      </c>
    </row>
    <row r="16" spans="1:20" ht="46.5" customHeight="1" x14ac:dyDescent="0.25">
      <c r="A16" s="13">
        <v>6</v>
      </c>
      <c r="B16" s="3" t="s">
        <v>17</v>
      </c>
      <c r="C16" s="10">
        <v>748.9</v>
      </c>
      <c r="D16" s="6" t="s">
        <v>31</v>
      </c>
      <c r="E16" s="2">
        <v>6.63</v>
      </c>
      <c r="F16" s="2">
        <v>4316.13</v>
      </c>
      <c r="G16" s="6">
        <f>((F16*12)*21)+296237.02</f>
        <v>1383901.78</v>
      </c>
      <c r="H16" s="20">
        <f>C16*$C$7</f>
        <v>3447965.5559999999</v>
      </c>
      <c r="I16" s="20">
        <f>C16*$C$8</f>
        <v>2486198.2200000002</v>
      </c>
      <c r="J16" s="20"/>
      <c r="K16" s="20"/>
      <c r="L16" s="20"/>
      <c r="M16" s="20"/>
      <c r="N16" s="34"/>
      <c r="O16" s="33"/>
      <c r="P16" s="33"/>
    </row>
    <row r="17" spans="1:16" ht="26.25" customHeight="1" x14ac:dyDescent="0.25">
      <c r="A17" s="15">
        <v>7</v>
      </c>
      <c r="B17" s="16" t="s">
        <v>20</v>
      </c>
      <c r="C17" s="17">
        <v>525.5</v>
      </c>
      <c r="D17" s="31" t="s">
        <v>26</v>
      </c>
      <c r="E17" s="31">
        <v>6.63</v>
      </c>
      <c r="F17" s="31">
        <v>3232.8</v>
      </c>
      <c r="G17" s="32">
        <f>((F17*12)*21)+233983.1</f>
        <v>1048648.7000000002</v>
      </c>
      <c r="H17" s="30">
        <f>C17*$C$7</f>
        <v>2419423.02</v>
      </c>
      <c r="I17" s="21"/>
      <c r="J17" s="21"/>
      <c r="K17" s="21"/>
      <c r="L17" s="21"/>
      <c r="M17" s="21"/>
      <c r="N17" s="36">
        <v>16.2</v>
      </c>
      <c r="O17" s="33">
        <f>N17*C17</f>
        <v>8513.1</v>
      </c>
      <c r="P17" s="33">
        <f>((O17*12)*21)+275434.78</f>
        <v>2420735.9800000004</v>
      </c>
    </row>
    <row r="18" spans="1:16" s="19" customFormat="1" ht="59.25" customHeight="1" x14ac:dyDescent="0.25">
      <c r="A18" s="15">
        <v>8</v>
      </c>
      <c r="B18" s="16" t="s">
        <v>12</v>
      </c>
      <c r="C18" s="17">
        <v>719.2</v>
      </c>
      <c r="D18" s="18" t="s">
        <v>27</v>
      </c>
      <c r="E18" s="2">
        <v>6.63</v>
      </c>
      <c r="F18" s="2">
        <v>4564.09</v>
      </c>
      <c r="G18" s="6">
        <f>((F18*12)*21)-1366748.63</f>
        <v>-216597.94999999995</v>
      </c>
      <c r="H18" s="21"/>
      <c r="I18" s="21"/>
      <c r="J18" s="21">
        <f>C18*$C$3</f>
        <v>717668.10400000005</v>
      </c>
      <c r="K18" s="21">
        <f>C18*$C$4</f>
        <v>1809399.32</v>
      </c>
      <c r="L18" s="21">
        <f>$C$5*C18</f>
        <v>1571710.9120000002</v>
      </c>
      <c r="M18" s="21"/>
      <c r="N18" s="34"/>
      <c r="O18" s="33"/>
      <c r="P18" s="33"/>
    </row>
    <row r="19" spans="1:16" ht="25.5" x14ac:dyDescent="0.25">
      <c r="A19" s="13">
        <v>9</v>
      </c>
      <c r="B19" s="3" t="s">
        <v>15</v>
      </c>
      <c r="C19" s="10">
        <v>608.70000000000005</v>
      </c>
      <c r="D19" s="2" t="s">
        <v>29</v>
      </c>
      <c r="E19" s="2">
        <v>6.63</v>
      </c>
      <c r="F19" s="2">
        <v>3643.86</v>
      </c>
      <c r="G19" s="6">
        <f>((F19*12)*21)+243548.02</f>
        <v>1161800.74</v>
      </c>
      <c r="H19" s="20"/>
      <c r="I19" s="20"/>
      <c r="J19" s="20"/>
      <c r="K19" s="20"/>
      <c r="L19" s="20"/>
      <c r="M19" s="20">
        <f>$C$6*C19</f>
        <v>1711980.9240000001</v>
      </c>
      <c r="N19" s="34"/>
      <c r="O19" s="33"/>
      <c r="P19" s="33"/>
    </row>
    <row r="20" spans="1:16" s="19" customFormat="1" ht="45" x14ac:dyDescent="0.25">
      <c r="A20" s="15">
        <v>10</v>
      </c>
      <c r="B20" s="16" t="s">
        <v>13</v>
      </c>
      <c r="C20" s="17">
        <v>794.3</v>
      </c>
      <c r="D20" s="18" t="s">
        <v>27</v>
      </c>
      <c r="E20" s="2">
        <v>6.63</v>
      </c>
      <c r="F20" s="2">
        <v>4847.21</v>
      </c>
      <c r="G20" s="6">
        <f>((F20*12)*21)+336666.94</f>
        <v>1558163.86</v>
      </c>
      <c r="H20" s="21"/>
      <c r="I20" s="21"/>
      <c r="J20" s="21">
        <f>C20*$C$3</f>
        <v>792608.14099999995</v>
      </c>
      <c r="K20" s="21">
        <f>C20*$C$4</f>
        <v>1998339.6549999998</v>
      </c>
      <c r="L20" s="21">
        <f>$C$5*C20</f>
        <v>1735831.4480000001</v>
      </c>
      <c r="M20" s="21"/>
      <c r="N20" s="34"/>
      <c r="O20" s="33"/>
      <c r="P20" s="33"/>
    </row>
    <row r="21" spans="1:16" ht="30" x14ac:dyDescent="0.25">
      <c r="A21" s="13">
        <v>11</v>
      </c>
      <c r="B21" s="3" t="s">
        <v>16</v>
      </c>
      <c r="C21" s="10">
        <v>604</v>
      </c>
      <c r="D21" s="6" t="s">
        <v>30</v>
      </c>
      <c r="E21" s="2">
        <v>6.63</v>
      </c>
      <c r="F21" s="2">
        <v>3450.26</v>
      </c>
      <c r="G21" s="6">
        <f>((F21*12)*21)+227654.01</f>
        <v>1097119.53</v>
      </c>
      <c r="H21" s="20"/>
      <c r="I21" s="30">
        <f>C21*$C$8</f>
        <v>2005159.2000000002</v>
      </c>
      <c r="J21" s="20"/>
      <c r="K21" s="20"/>
      <c r="L21" s="20"/>
      <c r="M21" s="20">
        <f>$C$6*C21</f>
        <v>1698762.08</v>
      </c>
      <c r="N21" s="36">
        <v>11.68</v>
      </c>
      <c r="O21" s="33">
        <f t="shared" ref="O21" si="0">N21*C21</f>
        <v>7054.72</v>
      </c>
      <c r="P21" s="33">
        <f>((O21*12)*21)+227654.01</f>
        <v>2005443.45</v>
      </c>
    </row>
    <row r="22" spans="1:16" ht="25.5" x14ac:dyDescent="0.25">
      <c r="A22" s="13">
        <v>12</v>
      </c>
      <c r="B22" s="3" t="s">
        <v>14</v>
      </c>
      <c r="C22" s="10">
        <v>613.29999999999995</v>
      </c>
      <c r="D22" s="2" t="s">
        <v>28</v>
      </c>
      <c r="E22" s="2">
        <v>6.63</v>
      </c>
      <c r="F22" s="2">
        <v>3598.13</v>
      </c>
      <c r="G22" s="6">
        <f>((F22*12)*21)+262753.08</f>
        <v>1169481.8400000001</v>
      </c>
      <c r="H22" s="20">
        <f>C22*$C$7</f>
        <v>2823657.7319999998</v>
      </c>
      <c r="I22" s="20"/>
      <c r="J22" s="20"/>
      <c r="K22" s="20"/>
      <c r="L22" s="20"/>
      <c r="M22" s="20"/>
      <c r="N22" s="1"/>
      <c r="O22" s="1"/>
      <c r="P22" s="1"/>
    </row>
    <row r="28" spans="1:16" x14ac:dyDescent="0.25">
      <c r="B28" t="s">
        <v>65</v>
      </c>
      <c r="C28" t="s">
        <v>66</v>
      </c>
      <c r="D28" t="s">
        <v>62</v>
      </c>
      <c r="F28">
        <v>612.4</v>
      </c>
      <c r="G28">
        <v>8.25</v>
      </c>
      <c r="H28">
        <f>G28*$F$28</f>
        <v>5052.3</v>
      </c>
      <c r="I28">
        <v>2469469.2400000002</v>
      </c>
      <c r="J28">
        <f>(H28*12)*21</f>
        <v>1273179.6000000001</v>
      </c>
      <c r="K28">
        <f>I28-J28</f>
        <v>1196289.6400000001</v>
      </c>
    </row>
    <row r="29" spans="1:16" x14ac:dyDescent="0.25">
      <c r="F29" s="39" t="s">
        <v>61</v>
      </c>
      <c r="G29" s="39">
        <v>16</v>
      </c>
      <c r="H29">
        <f>G29*$F$28</f>
        <v>9798.4</v>
      </c>
      <c r="I29">
        <v>2469469.2400000002</v>
      </c>
      <c r="J29">
        <f>(H29*12)*21</f>
        <v>2469196.7999999998</v>
      </c>
      <c r="K29">
        <f>I29-J29</f>
        <v>272.44000000040978</v>
      </c>
    </row>
    <row r="31" spans="1:16" x14ac:dyDescent="0.25">
      <c r="C31" t="s">
        <v>67</v>
      </c>
      <c r="D31" t="s">
        <v>70</v>
      </c>
      <c r="F31">
        <v>604.9</v>
      </c>
      <c r="G31">
        <v>6.63</v>
      </c>
      <c r="H31">
        <f>G31*$F$31</f>
        <v>4010.4869999999996</v>
      </c>
      <c r="I31">
        <v>1245318.55</v>
      </c>
      <c r="J31">
        <f>(H31*12)*21</f>
        <v>1010642.7239999999</v>
      </c>
      <c r="K31">
        <f>I31-J31</f>
        <v>234675.82600000012</v>
      </c>
    </row>
    <row r="32" spans="1:16" x14ac:dyDescent="0.25">
      <c r="F32" s="39" t="s">
        <v>64</v>
      </c>
      <c r="G32" s="39">
        <v>8.17</v>
      </c>
      <c r="H32">
        <f>G32*$F$31</f>
        <v>4942.0329999999994</v>
      </c>
      <c r="I32">
        <v>1245318.55</v>
      </c>
      <c r="J32">
        <f>(H32*12)*21</f>
        <v>1245392.3159999999</v>
      </c>
      <c r="K32">
        <f>I32-J32</f>
        <v>-73.765999999828637</v>
      </c>
    </row>
    <row r="34" spans="3:11" x14ac:dyDescent="0.25">
      <c r="C34" t="s">
        <v>68</v>
      </c>
      <c r="D34" t="s">
        <v>71</v>
      </c>
      <c r="F34">
        <v>545.79999999999995</v>
      </c>
      <c r="G34">
        <v>6.63</v>
      </c>
      <c r="H34">
        <f>G34*$F$34</f>
        <v>3618.6539999999995</v>
      </c>
      <c r="I34">
        <v>1275973.01</v>
      </c>
      <c r="J34">
        <f>(H34*12)*21</f>
        <v>911900.80799999996</v>
      </c>
      <c r="K34">
        <f>I34-J34</f>
        <v>364072.20200000005</v>
      </c>
    </row>
    <row r="35" spans="3:11" x14ac:dyDescent="0.25">
      <c r="F35" s="39" t="s">
        <v>64</v>
      </c>
      <c r="G35" s="39">
        <v>9.2799999999999994</v>
      </c>
      <c r="H35">
        <f>G35*$F$34</f>
        <v>5065.0239999999994</v>
      </c>
      <c r="I35">
        <v>1275973.01</v>
      </c>
      <c r="J35">
        <f>(H35*12)*21</f>
        <v>1276386.048</v>
      </c>
      <c r="K35">
        <f>I35-J35</f>
        <v>-413.03799999994226</v>
      </c>
    </row>
    <row r="37" spans="3:11" x14ac:dyDescent="0.25">
      <c r="C37" t="s">
        <v>69</v>
      </c>
      <c r="D37" t="s">
        <v>63</v>
      </c>
      <c r="F37">
        <v>719.2</v>
      </c>
      <c r="G37">
        <v>6.63</v>
      </c>
      <c r="H37">
        <f>G37*$F$37</f>
        <v>4768.2960000000003</v>
      </c>
      <c r="I37">
        <v>1363302.96</v>
      </c>
      <c r="J37">
        <f>(H37*12)*21</f>
        <v>1201610.5920000002</v>
      </c>
      <c r="K37">
        <f>I37-J37</f>
        <v>161692.36799999978</v>
      </c>
    </row>
    <row r="38" spans="3:11" x14ac:dyDescent="0.25">
      <c r="F38" s="38" t="s">
        <v>64</v>
      </c>
      <c r="G38" s="38">
        <v>7.52</v>
      </c>
      <c r="H38">
        <f>G38*$F$37</f>
        <v>5408.384</v>
      </c>
      <c r="I38">
        <v>1363302.96</v>
      </c>
      <c r="J38">
        <f>(H38*12)*21</f>
        <v>1362912.7679999999</v>
      </c>
      <c r="K38">
        <f>I38-J38</f>
        <v>390.19200000003912</v>
      </c>
    </row>
  </sheetData>
  <mergeCells count="1">
    <mergeCell ref="A1:L1"/>
  </mergeCells>
  <conditionalFormatting sqref="C11:C22">
    <cfRule type="expression" dxfId="0" priority="1" stopIfTrue="1">
      <formula>$B12&lt;&gt;""</formula>
    </cfRule>
  </conditionalFormatting>
  <dataValidations disablePrompts="1" count="1">
    <dataValidation type="decimal" allowBlank="1" showInputMessage="1" showErrorMessage="1" sqref="C11 C18 C14" xr:uid="{00000000-0002-0000-0200-000000000000}">
      <formula1>100</formula1>
      <formula2>100000</formula2>
    </dataValidation>
  </dataValidations>
  <pageMargins left="0.35433070866141736" right="0.19685039370078741" top="0.31496062992125984" bottom="0.27559055118110237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критерии отбора</vt:lpstr>
      <vt:lpstr>стоимость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Gkh-sp</dc:creator>
  <cp:lastModifiedBy>User</cp:lastModifiedBy>
  <cp:lastPrinted>2025-03-05T01:56:40Z</cp:lastPrinted>
  <dcterms:created xsi:type="dcterms:W3CDTF">2022-03-16T03:16:12Z</dcterms:created>
  <dcterms:modified xsi:type="dcterms:W3CDTF">2025-03-06T02:22:26Z</dcterms:modified>
</cp:coreProperties>
</file>